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36" firstSheet="1" activeTab="2"/>
  </bookViews>
  <sheets>
    <sheet name="2011" sheetId="1" r:id="rId1"/>
    <sheet name="Příspěvky 2013 -1" sheetId="2" r:id="rId2"/>
    <sheet name="2013" sheetId="3" r:id="rId3"/>
  </sheets>
  <definedNames/>
  <calcPr fullCalcOnLoad="1"/>
</workbook>
</file>

<file path=xl/comments3.xml><?xml version="1.0" encoding="utf-8"?>
<comments xmlns="http://schemas.openxmlformats.org/spreadsheetml/2006/main">
  <authors>
    <author>MU</author>
  </authors>
  <commentList>
    <comment ref="C71" authorId="0">
      <text>
        <r>
          <rPr>
            <b/>
            <sz val="8"/>
            <rFont val="Tahoma"/>
            <family val="0"/>
          </rPr>
          <t>MU:</t>
        </r>
        <r>
          <rPr>
            <sz val="8"/>
            <rFont val="Tahoma"/>
            <family val="0"/>
          </rPr>
          <t xml:space="preserve">
dát přesné číslo k 31.12.2012!</t>
        </r>
      </text>
    </comment>
  </commentList>
</comments>
</file>

<file path=xl/sharedStrings.xml><?xml version="1.0" encoding="utf-8"?>
<sst xmlns="http://schemas.openxmlformats.org/spreadsheetml/2006/main" count="293" uniqueCount="221">
  <si>
    <t>Druh</t>
  </si>
  <si>
    <t>Rozpočet</t>
  </si>
  <si>
    <t>Příjmy celkem</t>
  </si>
  <si>
    <t>Výdaje celkem</t>
  </si>
  <si>
    <t>Název</t>
  </si>
  <si>
    <t xml:space="preserve">Členské příspěvky </t>
  </si>
  <si>
    <t>Příspěvek Lanškrounsko běžky</t>
  </si>
  <si>
    <t>Celkem</t>
  </si>
  <si>
    <t>Internetové stránky</t>
  </si>
  <si>
    <t>Rolba - úroky úvěru</t>
  </si>
  <si>
    <t xml:space="preserve">Příspěvky obcí na splátky rolby </t>
  </si>
  <si>
    <t>REDEA Žamberk s.r.o.</t>
  </si>
  <si>
    <t>Provozní výdaje ostatní</t>
  </si>
  <si>
    <t>Provoz rolby</t>
  </si>
  <si>
    <t>Příspěvky na regionální projekty</t>
  </si>
  <si>
    <t>Orlicko - úroky BÚ</t>
  </si>
  <si>
    <t>Sdružení obcí ORLICKO</t>
  </si>
  <si>
    <t>Rozpočtové hospodaření</t>
  </si>
  <si>
    <t>Úvěr - Na běžkách Orlickem</t>
  </si>
  <si>
    <t>Převod z hospodaření min. let</t>
  </si>
  <si>
    <t>Hospodaření</t>
  </si>
  <si>
    <t xml:space="preserve">   Příjmy</t>
  </si>
  <si>
    <t xml:space="preserve">   Výdaje</t>
  </si>
  <si>
    <t>Orlicko-Kladsko úroky</t>
  </si>
  <si>
    <t>Cyklo, Skibusy</t>
  </si>
  <si>
    <t>Cyklo glacensis</t>
  </si>
  <si>
    <t>Úvěr - rolba</t>
  </si>
  <si>
    <t>Úvěr</t>
  </si>
  <si>
    <t>CELKEM</t>
  </si>
  <si>
    <t xml:space="preserve"> Rolba</t>
  </si>
  <si>
    <t xml:space="preserve"> Orlicko Kladsko, vše a ještě více </t>
  </si>
  <si>
    <t xml:space="preserve"> Na běžkách Orlickem</t>
  </si>
  <si>
    <t>Příspěvky OHP</t>
  </si>
  <si>
    <t xml:space="preserve">Příspěvky obcí na provoz rolby </t>
  </si>
  <si>
    <t>Příspěvek úvěr. Na běžkách Orlickem</t>
  </si>
  <si>
    <t>Příspěvek úvěr. Orlicko-Kladsko</t>
  </si>
  <si>
    <t>Příspěvek úvěr. IC Sedlo</t>
  </si>
  <si>
    <t>Na běžkách  - úroky úvěru</t>
  </si>
  <si>
    <t>OHP - příspěvek</t>
  </si>
  <si>
    <t>Úvěr - IC Sedlo</t>
  </si>
  <si>
    <t>Úvěr - Orlicko- Kladsko</t>
  </si>
  <si>
    <t xml:space="preserve">Cyklostezka Letohrad - Králíky </t>
  </si>
  <si>
    <t>Cyklostezka Králíky - Červená Voda.</t>
  </si>
  <si>
    <t>104</t>
  </si>
  <si>
    <t>Up. Rozpočet</t>
  </si>
  <si>
    <t>108</t>
  </si>
  <si>
    <t>119</t>
  </si>
  <si>
    <t>130</t>
  </si>
  <si>
    <t>131</t>
  </si>
  <si>
    <t>132</t>
  </si>
  <si>
    <t xml:space="preserve">Účetnictví </t>
  </si>
  <si>
    <t>Stav úvěrů</t>
  </si>
  <si>
    <t>Pohyb úvěrů - Financování celkem</t>
  </si>
  <si>
    <t>Úvěr - Cyklostezka Let - Žbk</t>
  </si>
  <si>
    <t xml:space="preserve"> IC Sedlo</t>
  </si>
  <si>
    <t xml:space="preserve"> Cyklo  Žb.-Let.</t>
  </si>
  <si>
    <t xml:space="preserve">Změna </t>
  </si>
  <si>
    <t>Příspěvek Cyklostezka Žb.-Let.</t>
  </si>
  <si>
    <t>Cyklostezka Žb.-Let.-úroky</t>
  </si>
  <si>
    <t>Rozpočet 2011</t>
  </si>
  <si>
    <t>Dotace Informační systém Lyž. oblast</t>
  </si>
  <si>
    <t>Rozpočet 11</t>
  </si>
  <si>
    <t>Příspěvek Východní Čechy prostř.OHP</t>
  </si>
  <si>
    <t>Úvěr - Jablonné</t>
  </si>
  <si>
    <t xml:space="preserve">IC sedlo - úroky </t>
  </si>
  <si>
    <t xml:space="preserve">Informační systém Lyž.běž.oblast </t>
  </si>
  <si>
    <t>Město Jablonné n.Orlicí</t>
  </si>
  <si>
    <t>Parkovné IC SEDLO</t>
  </si>
  <si>
    <t>Reklama ostatní,</t>
  </si>
  <si>
    <t>Příspěvek Cyklostezka Králíky - Č.Voda</t>
  </si>
  <si>
    <t>Str.</t>
  </si>
  <si>
    <t>Členské  příspěvky</t>
  </si>
  <si>
    <t xml:space="preserve">OHP </t>
  </si>
  <si>
    <t>Provoz lyž.tratí</t>
  </si>
  <si>
    <t>Úvěr běžky</t>
  </si>
  <si>
    <t>Úvěr Orlicko-Kl.</t>
  </si>
  <si>
    <t>Náklady v Kč</t>
  </si>
  <si>
    <t>Bystřec</t>
  </si>
  <si>
    <t>Červená Voda</t>
  </si>
  <si>
    <t>Česká Rybná</t>
  </si>
  <si>
    <t>České Petrovice</t>
  </si>
  <si>
    <t>Čenkovice</t>
  </si>
  <si>
    <t>Dlouhoňovice</t>
  </si>
  <si>
    <t>Dolní Morava</t>
  </si>
  <si>
    <t>Hejnice</t>
  </si>
  <si>
    <t>Helvíkovice</t>
  </si>
  <si>
    <t>Jablonné n/O.</t>
  </si>
  <si>
    <t>Jamné n.Orl.</t>
  </si>
  <si>
    <t>Letohrad</t>
  </si>
  <si>
    <t>Kameničná</t>
  </si>
  <si>
    <t>Klášterec n.Orl.</t>
  </si>
  <si>
    <t>Králíky</t>
  </si>
  <si>
    <t>Kunvald</t>
  </si>
  <si>
    <t>Líšnice</t>
  </si>
  <si>
    <t>Lichkov</t>
  </si>
  <si>
    <t>Lukavice</t>
  </si>
  <si>
    <t>Mistrovice</t>
  </si>
  <si>
    <t>Mladkov</t>
  </si>
  <si>
    <t>Nekoř</t>
  </si>
  <si>
    <t>Žamberk</t>
  </si>
  <si>
    <t>Pastviny</t>
  </si>
  <si>
    <t>Písečná</t>
  </si>
  <si>
    <t>Sobkovice</t>
  </si>
  <si>
    <t>Studené</t>
  </si>
  <si>
    <t>Šedivec</t>
  </si>
  <si>
    <t>Těchonín</t>
  </si>
  <si>
    <t>Záchlumí</t>
  </si>
  <si>
    <t>Počet obyv. obcí</t>
  </si>
  <si>
    <t>133</t>
  </si>
  <si>
    <t>Příspěvek Cyklostezka  Let. - Králíky</t>
  </si>
  <si>
    <t>IC Žamberk</t>
  </si>
  <si>
    <t>Cyklostezka Žb.-Let. provoz</t>
  </si>
  <si>
    <t>IC sedlo provoz</t>
  </si>
  <si>
    <t>STAV ÚVĚRŮ</t>
  </si>
  <si>
    <t>Dotace Singltreky Orlicka</t>
  </si>
  <si>
    <t>Změna</t>
  </si>
  <si>
    <t xml:space="preserve">Up.rozpočet </t>
  </si>
  <si>
    <t xml:space="preserve">                Sdružení obcí ORLICKO</t>
  </si>
  <si>
    <t>Cyklo Kral.-Č.Voda</t>
  </si>
  <si>
    <t>Příspěvek úrok úvěr Kral.-Č.Voda</t>
  </si>
  <si>
    <t>Úvěr-Cyklostezka Č.Voda-Králíky</t>
  </si>
  <si>
    <t>Cyklostezka Žbk-Pastviny</t>
  </si>
  <si>
    <t>Úvěr - VAK</t>
  </si>
  <si>
    <t>Příspěvek jistina úvěr Kral-č.Voda</t>
  </si>
  <si>
    <t xml:space="preserve">VAK </t>
  </si>
  <si>
    <t>DVD obce</t>
  </si>
  <si>
    <t xml:space="preserve">Příspěvky na regionální projekty+granty obcím </t>
  </si>
  <si>
    <t>Sedlo provoz *</t>
  </si>
  <si>
    <t>Sedlo úvěr úrok</t>
  </si>
  <si>
    <t>Sedlo úvěr jistina</t>
  </si>
  <si>
    <t>Cyklo Let.-Žbk úvěr jistina</t>
  </si>
  <si>
    <t>Cyklo Let.-Žbk úvěr úrok</t>
  </si>
  <si>
    <t>Cyklo Let.-Žbk. Provoz</t>
  </si>
  <si>
    <t>Cyklo Kral-Č.Voda úrok</t>
  </si>
  <si>
    <t xml:space="preserve">* Rozklad sedlo :    </t>
  </si>
  <si>
    <t>pojištění</t>
  </si>
  <si>
    <t>provoz sedlo</t>
  </si>
  <si>
    <t>údržba parkoviště</t>
  </si>
  <si>
    <t xml:space="preserve">saldo předcházejícíh let </t>
  </si>
  <si>
    <t xml:space="preserve">Celkem </t>
  </si>
  <si>
    <t>parkovné</t>
  </si>
  <si>
    <r>
      <t xml:space="preserve">Zdroje k pokrytí nákladů rozpočtu Sdružení obcí Orlicko pro rok 2013 - </t>
    </r>
    <r>
      <rPr>
        <b/>
        <sz val="14"/>
        <rFont val="Arial"/>
        <family val="2"/>
      </rPr>
      <t>návrh</t>
    </r>
  </si>
  <si>
    <t>Cyklo Kral-Č.Voda jistina</t>
  </si>
  <si>
    <t>Rozpočet 2013</t>
  </si>
  <si>
    <t xml:space="preserve">Kupní cena dokumentace rozhledna Lukavice </t>
  </si>
  <si>
    <t xml:space="preserve">Obyv.k 1.1.2012 (ČSÚ) </t>
  </si>
  <si>
    <t>Celkem obec ze smluv</t>
  </si>
  <si>
    <t>Celkem obec i s čl.přísp.</t>
  </si>
  <si>
    <t>OHP - přesně 4 Kč na obyvatele obce</t>
  </si>
  <si>
    <t xml:space="preserve">Dovybavení cyklostezek Orlicka </t>
  </si>
  <si>
    <t>Příspěvky obcí na provoz rolby, úprava lyž. tratí</t>
  </si>
  <si>
    <t>Členské příspěvky od obcí</t>
  </si>
  <si>
    <t>Účetnictví a administrativa - Redea</t>
  </si>
  <si>
    <t>Managament - Redea</t>
  </si>
  <si>
    <t>Příspěvek Lanškrounsko provoz rolby, úprava lyž. tratí</t>
  </si>
  <si>
    <t>Příspěvek jistina + úrok Orlicko-Kladsko</t>
  </si>
  <si>
    <t>Příjmy</t>
  </si>
  <si>
    <t>Stav k 31.12.2012</t>
  </si>
  <si>
    <t>Výdaje</t>
  </si>
  <si>
    <t>Provoz Orlicka</t>
  </si>
  <si>
    <t>Úprava lyžařských tratí, provoz rolby</t>
  </si>
  <si>
    <t>Projekty Orlicka</t>
  </si>
  <si>
    <t>Členství v destinační společnosti Orlické hory a Podorlicko (cestovní ruch)</t>
  </si>
  <si>
    <t>Příspěvky od obcí</t>
  </si>
  <si>
    <t>Platba členského příspěvku</t>
  </si>
  <si>
    <t>Informační centrum na Červenovodském sedle</t>
  </si>
  <si>
    <t xml:space="preserve">IC sedlo provoz </t>
  </si>
  <si>
    <t>IC sedlo - parkovné</t>
  </si>
  <si>
    <t>Cyklostezka Králíky - Červená Voda</t>
  </si>
  <si>
    <t>Úvěr Kral-Č.Voda - úrok</t>
  </si>
  <si>
    <t>Cyklostezka Žamberk - Letohrad</t>
  </si>
  <si>
    <t>34</t>
  </si>
  <si>
    <t>Úvěr Cyklo Let-Žbk - úrok</t>
  </si>
  <si>
    <t>Příspěvek obcí jistina + úrok Na běžkách Orlickem</t>
  </si>
  <si>
    <t>Úvěr Na běžkách Orlickem - úroky</t>
  </si>
  <si>
    <t>Úvěr Orlicko-Kladsko - úrok</t>
  </si>
  <si>
    <t>Dovybavení cyklostezek a cyklotras Orlicka (2013)</t>
  </si>
  <si>
    <t xml:space="preserve">Dovybavení cyklostezek a cyklotras Orlicka - dotace </t>
  </si>
  <si>
    <t>Dovybavení cyklostezek a cyklotras Orlicka - příspěvek 2 obcí</t>
  </si>
  <si>
    <t xml:space="preserve">DVD Krajina koní </t>
  </si>
  <si>
    <t>DVD obce - dotace</t>
  </si>
  <si>
    <t>DVD Krajina koní - dotace</t>
  </si>
  <si>
    <t>Cyklostezka Žamberk - Pastviny</t>
  </si>
  <si>
    <t>Cyklostezka přeplatek uplynul.období</t>
  </si>
  <si>
    <t>Ostatní</t>
  </si>
  <si>
    <t>Reklama - příjem</t>
  </si>
  <si>
    <t xml:space="preserve">Pokladna </t>
  </si>
  <si>
    <t>6</t>
  </si>
  <si>
    <t xml:space="preserve">Provoz rolby </t>
  </si>
  <si>
    <t xml:space="preserve">IC sedlo provoz příspěvky </t>
  </si>
  <si>
    <t>Úvěr IC sedlo - příspěvky úroky</t>
  </si>
  <si>
    <t xml:space="preserve">Úvěr. IC Sedlo - příspěvky jistina </t>
  </si>
  <si>
    <t>28</t>
  </si>
  <si>
    <t xml:space="preserve">Úvěr IC sedlo -úroky </t>
  </si>
  <si>
    <t>Cyklostezka Žb.-Let.příspěvek provoz</t>
  </si>
  <si>
    <t>Úvěr Cyklo Let-Žbk - příspěvek úrok</t>
  </si>
  <si>
    <t>Úvěr Cyklo Let-Žbk - příspěvek jistina</t>
  </si>
  <si>
    <t>Cyklostezka Žbk-Pastviny příspěvek</t>
  </si>
  <si>
    <t>26</t>
  </si>
  <si>
    <t>Propagační DVD</t>
  </si>
  <si>
    <t>Studie proveditelnosti protipovodňových opatření</t>
  </si>
  <si>
    <t xml:space="preserve">Dotace OPŽP </t>
  </si>
  <si>
    <t xml:space="preserve">Singltreky Orlicka </t>
  </si>
  <si>
    <t xml:space="preserve">Půjčka VAK - úrok Singltrek </t>
  </si>
  <si>
    <t>Běžkování v turistické destinaci Králický Sněžník …</t>
  </si>
  <si>
    <t xml:space="preserve">Zpracování žádosti RDA Rychnov </t>
  </si>
  <si>
    <t>Smluvní příspěvky</t>
  </si>
  <si>
    <t xml:space="preserve">                          Rozpočet návrh 2013</t>
  </si>
  <si>
    <t>Kupní smlouva zařízení IC</t>
  </si>
  <si>
    <t xml:space="preserve">Rozhledny Orlicka </t>
  </si>
  <si>
    <t>Dokumentace Lukavice Ai5</t>
  </si>
  <si>
    <t>Příspěvek obcí energetická burza 2012</t>
  </si>
  <si>
    <t xml:space="preserve">Cyklo, Skibusy příspěvky obcí </t>
  </si>
  <si>
    <t xml:space="preserve">Na běžkách Orlickem </t>
  </si>
  <si>
    <t xml:space="preserve">Projekt Orlicko - Kladsko, vše a ještě více </t>
  </si>
  <si>
    <t xml:space="preserve">Sejmuto dne : </t>
  </si>
  <si>
    <t>Dluhy obcí z uplynulého období</t>
  </si>
  <si>
    <t xml:space="preserve">Inženýrská činnost  Lukavice </t>
  </si>
  <si>
    <t xml:space="preserve">Vratka přeplatek Pardubický kraj NS Betonová hranice </t>
  </si>
  <si>
    <t>Vyvěšeno dne : 6.3.2013</t>
  </si>
  <si>
    <t>Sejmuto dne : 21.3.2013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</si>
</sst>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#,##0\ _K_č"/>
    <numFmt numFmtId="167" formatCode="#,##0_ ;[Red]\-#,##0\ "/>
    <numFmt numFmtId="168" formatCode="0_ ;\-0\ "/>
    <numFmt numFmtId="169" formatCode="#,##0.00\ _K_č"/>
    <numFmt numFmtId="170" formatCode="[$-405]d\.\ mmmm\ yyyy"/>
  </numFmts>
  <fonts count="44">
    <font>
      <sz val="10"/>
      <name val="Arial CE"/>
      <family val="0"/>
    </font>
    <font>
      <b/>
      <sz val="22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E"/>
      <family val="2"/>
    </font>
    <font>
      <i/>
      <sz val="10"/>
      <name val="Arial"/>
      <family val="2"/>
    </font>
    <font>
      <b/>
      <sz val="11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double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4" fontId="7" fillId="19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64" fontId="0" fillId="0" borderId="11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right" vertical="center"/>
    </xf>
    <xf numFmtId="0" fontId="7" fillId="19" borderId="19" xfId="0" applyFont="1" applyFill="1" applyBorder="1" applyAlignment="1">
      <alignment horizontal="center" vertical="center"/>
    </xf>
    <xf numFmtId="0" fontId="7" fillId="19" borderId="14" xfId="0" applyFont="1" applyFill="1" applyBorder="1" applyAlignment="1">
      <alignment horizontal="center" vertical="center"/>
    </xf>
    <xf numFmtId="164" fontId="7" fillId="19" borderId="14" xfId="0" applyNumberFormat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164" fontId="0" fillId="0" borderId="23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4" fontId="7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right" vertical="center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9" fillId="0" borderId="0" xfId="0" applyNumberFormat="1" applyFont="1" applyAlignment="1">
      <alignment/>
    </xf>
    <xf numFmtId="0" fontId="11" fillId="0" borderId="0" xfId="47">
      <alignment/>
      <protection/>
    </xf>
    <xf numFmtId="0" fontId="13" fillId="0" borderId="25" xfId="47" applyFont="1" applyBorder="1" applyAlignment="1">
      <alignment horizontal="center" vertical="center"/>
      <protection/>
    </xf>
    <xf numFmtId="0" fontId="11" fillId="0" borderId="26" xfId="47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165" fontId="0" fillId="0" borderId="27" xfId="47" applyNumberFormat="1" applyFont="1" applyBorder="1" applyAlignment="1">
      <alignment horizontal="center" vertical="center"/>
      <protection/>
    </xf>
    <xf numFmtId="0" fontId="0" fillId="0" borderId="17" xfId="47" applyFont="1" applyBorder="1" applyAlignment="1">
      <alignment vertical="center"/>
      <protection/>
    </xf>
    <xf numFmtId="165" fontId="0" fillId="0" borderId="28" xfId="47" applyNumberFormat="1" applyFont="1" applyBorder="1" applyAlignment="1">
      <alignment horizontal="center" vertical="center"/>
      <protection/>
    </xf>
    <xf numFmtId="0" fontId="0" fillId="0" borderId="28" xfId="47" applyFont="1" applyBorder="1" applyAlignment="1">
      <alignment horizontal="center" vertical="center"/>
      <protection/>
    </xf>
    <xf numFmtId="165" fontId="0" fillId="0" borderId="29" xfId="47" applyNumberFormat="1" applyFont="1" applyBorder="1" applyAlignment="1">
      <alignment horizontal="center" vertical="center"/>
      <protection/>
    </xf>
    <xf numFmtId="0" fontId="0" fillId="0" borderId="30" xfId="47" applyFont="1" applyBorder="1" applyAlignment="1">
      <alignment vertical="center"/>
      <protection/>
    </xf>
    <xf numFmtId="0" fontId="3" fillId="0" borderId="25" xfId="47" applyFont="1" applyFill="1" applyBorder="1" applyAlignment="1">
      <alignment vertical="center"/>
      <protection/>
    </xf>
    <xf numFmtId="0" fontId="0" fillId="0" borderId="19" xfId="47" applyFont="1" applyFill="1" applyBorder="1" applyAlignment="1">
      <alignment vertical="center"/>
      <protection/>
    </xf>
    <xf numFmtId="165" fontId="11" fillId="0" borderId="31" xfId="47" applyNumberFormat="1" applyFont="1" applyBorder="1" applyAlignment="1">
      <alignment horizontal="center" vertical="center"/>
      <protection/>
    </xf>
    <xf numFmtId="0" fontId="11" fillId="0" borderId="14" xfId="47" applyFont="1" applyBorder="1" applyAlignment="1">
      <alignment vertical="center"/>
      <protection/>
    </xf>
    <xf numFmtId="165" fontId="11" fillId="0" borderId="0" xfId="47" applyNumberFormat="1">
      <alignment/>
      <protection/>
    </xf>
    <xf numFmtId="0" fontId="11" fillId="0" borderId="0" xfId="47" applyFont="1">
      <alignment/>
      <protection/>
    </xf>
    <xf numFmtId="0" fontId="14" fillId="0" borderId="0" xfId="0" applyFont="1" applyAlignment="1">
      <alignment/>
    </xf>
    <xf numFmtId="167" fontId="15" fillId="0" borderId="11" xfId="0" applyNumberFormat="1" applyFont="1" applyBorder="1" applyAlignment="1">
      <alignment vertical="center"/>
    </xf>
    <xf numFmtId="167" fontId="14" fillId="0" borderId="1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7" fontId="15" fillId="19" borderId="11" xfId="0" applyNumberFormat="1" applyFont="1" applyFill="1" applyBorder="1" applyAlignment="1">
      <alignment vertical="center"/>
    </xf>
    <xf numFmtId="164" fontId="7" fillId="19" borderId="32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168" fontId="0" fillId="0" borderId="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7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3" fillId="19" borderId="19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164" fontId="3" fillId="19" borderId="1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8" fontId="3" fillId="0" borderId="0" xfId="0" applyNumberFormat="1" applyFont="1" applyBorder="1" applyAlignment="1">
      <alignment horizontal="center" vertical="center"/>
    </xf>
    <xf numFmtId="169" fontId="3" fillId="0" borderId="34" xfId="0" applyNumberFormat="1" applyFont="1" applyBorder="1" applyAlignment="1">
      <alignment horizontal="right" vertical="center"/>
    </xf>
    <xf numFmtId="169" fontId="0" fillId="0" borderId="11" xfId="0" applyNumberFormat="1" applyFont="1" applyBorder="1" applyAlignment="1">
      <alignment horizontal="right" vertical="center"/>
    </xf>
    <xf numFmtId="169" fontId="0" fillId="0" borderId="1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8" fontId="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horizontal="left" vertical="center"/>
    </xf>
    <xf numFmtId="164" fontId="0" fillId="0" borderId="35" xfId="0" applyNumberFormat="1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164" fontId="3" fillId="0" borderId="38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39" xfId="0" applyNumberFormat="1" applyFont="1" applyFill="1" applyBorder="1" applyAlignment="1">
      <alignment horizontal="right" vertical="center"/>
    </xf>
    <xf numFmtId="164" fontId="0" fillId="0" borderId="36" xfId="0" applyNumberFormat="1" applyFont="1" applyFill="1" applyBorder="1" applyAlignment="1">
      <alignment horizontal="right" vertical="center"/>
    </xf>
    <xf numFmtId="164" fontId="0" fillId="0" borderId="4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69" fontId="0" fillId="0" borderId="0" xfId="0" applyNumberFormat="1" applyAlignment="1">
      <alignment vertical="center"/>
    </xf>
    <xf numFmtId="169" fontId="3" fillId="0" borderId="13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3" fontId="13" fillId="0" borderId="13" xfId="47" applyNumberFormat="1" applyFont="1" applyBorder="1" applyAlignment="1">
      <alignment horizontal="center" vertical="center" wrapText="1"/>
      <protection/>
    </xf>
    <xf numFmtId="0" fontId="35" fillId="24" borderId="0" xfId="47" applyFont="1" applyFill="1" applyBorder="1" applyAlignment="1">
      <alignment horizontal="center" vertical="center"/>
      <protection/>
    </xf>
    <xf numFmtId="0" fontId="36" fillId="24" borderId="0" xfId="47" applyFont="1" applyFill="1" applyBorder="1" applyAlignment="1">
      <alignment horizontal="center" vertical="center"/>
      <protection/>
    </xf>
    <xf numFmtId="0" fontId="35" fillId="24" borderId="41" xfId="47" applyFont="1" applyFill="1" applyBorder="1" applyAlignment="1">
      <alignment horizontal="center" vertical="center"/>
      <protection/>
    </xf>
    <xf numFmtId="0" fontId="35" fillId="25" borderId="0" xfId="47" applyFont="1" applyFill="1" applyBorder="1" applyAlignment="1">
      <alignment horizontal="center" vertical="center"/>
      <protection/>
    </xf>
    <xf numFmtId="0" fontId="36" fillId="25" borderId="0" xfId="47" applyFont="1" applyFill="1" applyBorder="1" applyAlignment="1">
      <alignment horizontal="center" vertical="center"/>
      <protection/>
    </xf>
    <xf numFmtId="165" fontId="11" fillId="0" borderId="10" xfId="47" applyNumberFormat="1" applyBorder="1" applyAlignment="1">
      <alignment horizontal="center" vertical="center"/>
      <protection/>
    </xf>
    <xf numFmtId="165" fontId="13" fillId="0" borderId="42" xfId="47" applyNumberFormat="1" applyFont="1" applyBorder="1" applyAlignment="1">
      <alignment horizontal="center" vertical="center"/>
      <protection/>
    </xf>
    <xf numFmtId="166" fontId="11" fillId="0" borderId="13" xfId="47" applyNumberFormat="1" applyBorder="1" applyAlignment="1">
      <alignment horizontal="right" vertical="center"/>
      <protection/>
    </xf>
    <xf numFmtId="3" fontId="11" fillId="0" borderId="13" xfId="47" applyNumberFormat="1" applyBorder="1" applyAlignment="1">
      <alignment vertical="center"/>
      <protection/>
    </xf>
    <xf numFmtId="3" fontId="13" fillId="0" borderId="43" xfId="47" applyNumberFormat="1" applyFont="1" applyBorder="1" applyAlignment="1">
      <alignment vertical="center"/>
      <protection/>
    </xf>
    <xf numFmtId="0" fontId="11" fillId="0" borderId="13" xfId="47" applyBorder="1" applyAlignment="1">
      <alignment vertical="center"/>
      <protection/>
    </xf>
    <xf numFmtId="165" fontId="11" fillId="0" borderId="13" xfId="47" applyNumberFormat="1" applyBorder="1" applyAlignment="1">
      <alignment vertical="center"/>
      <protection/>
    </xf>
    <xf numFmtId="165" fontId="11" fillId="0" borderId="13" xfId="47" applyNumberFormat="1" applyBorder="1" applyAlignment="1">
      <alignment horizontal="center" vertical="center"/>
      <protection/>
    </xf>
    <xf numFmtId="165" fontId="13" fillId="0" borderId="38" xfId="47" applyNumberFormat="1" applyFont="1" applyBorder="1" applyAlignment="1">
      <alignment vertical="center"/>
      <protection/>
    </xf>
    <xf numFmtId="0" fontId="13" fillId="0" borderId="0" xfId="47" applyFont="1">
      <alignment/>
      <protection/>
    </xf>
    <xf numFmtId="165" fontId="13" fillId="0" borderId="0" xfId="47" applyNumberFormat="1" applyFont="1">
      <alignment/>
      <protection/>
    </xf>
    <xf numFmtId="169" fontId="0" fillId="19" borderId="11" xfId="0" applyNumberFormat="1" applyFont="1" applyFill="1" applyBorder="1" applyAlignment="1">
      <alignment horizontal="right" vertical="center"/>
    </xf>
    <xf numFmtId="0" fontId="13" fillId="4" borderId="38" xfId="47" applyFont="1" applyFill="1" applyBorder="1" applyAlignment="1">
      <alignment horizontal="center" vertical="center" wrapText="1"/>
      <protection/>
    </xf>
    <xf numFmtId="0" fontId="37" fillId="4" borderId="38" xfId="4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5" fillId="24" borderId="44" xfId="47" applyFont="1" applyFill="1" applyBorder="1" applyAlignment="1">
      <alignment horizontal="center" vertical="center"/>
      <protection/>
    </xf>
    <xf numFmtId="3" fontId="13" fillId="0" borderId="45" xfId="47" applyNumberFormat="1" applyFont="1" applyBorder="1" applyAlignment="1">
      <alignment horizontal="center" vertical="center"/>
      <protection/>
    </xf>
    <xf numFmtId="3" fontId="13" fillId="0" borderId="13" xfId="47" applyNumberFormat="1" applyFont="1" applyBorder="1" applyAlignment="1">
      <alignment horizontal="center" vertical="center"/>
      <protection/>
    </xf>
    <xf numFmtId="3" fontId="13" fillId="0" borderId="46" xfId="47" applyNumberFormat="1" applyFont="1" applyBorder="1" applyAlignment="1">
      <alignment horizontal="center" vertical="center"/>
      <protection/>
    </xf>
    <xf numFmtId="165" fontId="0" fillId="17" borderId="47" xfId="47" applyNumberFormat="1" applyFont="1" applyFill="1" applyBorder="1" applyAlignment="1">
      <alignment horizontal="center" vertical="center"/>
      <protection/>
    </xf>
    <xf numFmtId="165" fontId="11" fillId="0" borderId="23" xfId="47" applyNumberFormat="1" applyBorder="1" applyAlignment="1">
      <alignment horizontal="center" vertical="center"/>
      <protection/>
    </xf>
    <xf numFmtId="165" fontId="11" fillId="0" borderId="48" xfId="47" applyNumberFormat="1" applyBorder="1" applyAlignment="1">
      <alignment horizontal="center" vertical="center"/>
      <protection/>
    </xf>
    <xf numFmtId="165" fontId="13" fillId="0" borderId="35" xfId="47" applyNumberFormat="1" applyFont="1" applyBorder="1" applyAlignment="1">
      <alignment horizontal="center" vertical="center"/>
      <protection/>
    </xf>
    <xf numFmtId="165" fontId="38" fillId="0" borderId="35" xfId="47" applyNumberFormat="1" applyFont="1" applyBorder="1" applyAlignment="1">
      <alignment horizontal="center" vertical="center"/>
      <protection/>
    </xf>
    <xf numFmtId="165" fontId="0" fillId="17" borderId="49" xfId="47" applyNumberFormat="1" applyFont="1" applyFill="1" applyBorder="1" applyAlignment="1">
      <alignment horizontal="center" vertical="center"/>
      <protection/>
    </xf>
    <xf numFmtId="165" fontId="11" fillId="0" borderId="11" xfId="47" applyNumberFormat="1" applyBorder="1" applyAlignment="1">
      <alignment horizontal="center" vertical="center"/>
      <protection/>
    </xf>
    <xf numFmtId="165" fontId="0" fillId="17" borderId="50" xfId="47" applyNumberFormat="1" applyFont="1" applyFill="1" applyBorder="1" applyAlignment="1">
      <alignment horizontal="center" vertical="center"/>
      <protection/>
    </xf>
    <xf numFmtId="0" fontId="0" fillId="0" borderId="51" xfId="47" applyFont="1" applyBorder="1" applyAlignment="1">
      <alignment horizontal="center" vertical="center"/>
      <protection/>
    </xf>
    <xf numFmtId="165" fontId="0" fillId="17" borderId="52" xfId="47" applyNumberFormat="1" applyFont="1" applyFill="1" applyBorder="1" applyAlignment="1">
      <alignment horizontal="center" vertical="center"/>
      <protection/>
    </xf>
    <xf numFmtId="165" fontId="11" fillId="0" borderId="53" xfId="47" applyNumberFormat="1" applyBorder="1" applyAlignment="1">
      <alignment horizontal="center" vertical="center"/>
      <protection/>
    </xf>
    <xf numFmtId="165" fontId="11" fillId="0" borderId="20" xfId="47" applyNumberFormat="1" applyBorder="1" applyAlignment="1">
      <alignment horizontal="center" vertical="center"/>
      <protection/>
    </xf>
    <xf numFmtId="165" fontId="11" fillId="0" borderId="18" xfId="47" applyNumberFormat="1" applyBorder="1" applyAlignment="1">
      <alignment horizontal="center" vertical="center"/>
      <protection/>
    </xf>
    <xf numFmtId="165" fontId="13" fillId="0" borderId="54" xfId="47" applyNumberFormat="1" applyFont="1" applyBorder="1" applyAlignment="1">
      <alignment horizontal="center" vertical="center"/>
      <protection/>
    </xf>
    <xf numFmtId="165" fontId="13" fillId="17" borderId="14" xfId="47" applyNumberFormat="1" applyFont="1" applyFill="1" applyBorder="1" applyAlignment="1">
      <alignment horizontal="center" vertical="center"/>
      <protection/>
    </xf>
    <xf numFmtId="165" fontId="13" fillId="17" borderId="14" xfId="47" applyNumberFormat="1" applyFont="1" applyFill="1" applyBorder="1" applyAlignment="1">
      <alignment horizontal="center" vertical="center"/>
      <protection/>
    </xf>
    <xf numFmtId="165" fontId="13" fillId="17" borderId="55" xfId="47" applyNumberFormat="1" applyFont="1" applyFill="1" applyBorder="1" applyAlignment="1">
      <alignment horizontal="center" vertical="center"/>
      <protection/>
    </xf>
    <xf numFmtId="165" fontId="13" fillId="17" borderId="56" xfId="47" applyNumberFormat="1" applyFont="1" applyFill="1" applyBorder="1" applyAlignment="1">
      <alignment horizontal="center" vertical="center"/>
      <protection/>
    </xf>
    <xf numFmtId="165" fontId="13" fillId="17" borderId="32" xfId="47" applyNumberFormat="1" applyFont="1" applyFill="1" applyBorder="1" applyAlignment="1">
      <alignment horizontal="center" vertical="center"/>
      <protection/>
    </xf>
    <xf numFmtId="165" fontId="38" fillId="17" borderId="57" xfId="47" applyNumberFormat="1" applyFont="1" applyFill="1" applyBorder="1" applyAlignment="1">
      <alignment horizontal="center" vertical="center"/>
      <protection/>
    </xf>
    <xf numFmtId="166" fontId="11" fillId="0" borderId="42" xfId="47" applyNumberFormat="1" applyBorder="1" applyAlignment="1">
      <alignment horizontal="center" vertical="center"/>
      <protection/>
    </xf>
    <xf numFmtId="166" fontId="11" fillId="0" borderId="14" xfId="47" applyNumberFormat="1" applyBorder="1" applyAlignment="1">
      <alignment horizontal="center" vertical="center"/>
      <protection/>
    </xf>
    <xf numFmtId="166" fontId="11" fillId="0" borderId="13" xfId="47" applyNumberFormat="1" applyBorder="1" applyAlignment="1">
      <alignment horizontal="center" vertical="center"/>
      <protection/>
    </xf>
    <xf numFmtId="3" fontId="37" fillId="0" borderId="43" xfId="47" applyNumberFormat="1" applyFont="1" applyBorder="1" applyAlignment="1">
      <alignment horizontal="center" vertical="center"/>
      <protection/>
    </xf>
    <xf numFmtId="0" fontId="11" fillId="0" borderId="13" xfId="47" applyBorder="1" applyAlignment="1">
      <alignment horizontal="center" vertical="center"/>
      <protection/>
    </xf>
    <xf numFmtId="165" fontId="11" fillId="0" borderId="42" xfId="47" applyNumberFormat="1" applyBorder="1" applyAlignment="1">
      <alignment horizontal="center" vertical="center"/>
      <protection/>
    </xf>
    <xf numFmtId="165" fontId="40" fillId="0" borderId="0" xfId="47" applyNumberFormat="1" applyFont="1">
      <alignment/>
      <protection/>
    </xf>
    <xf numFmtId="0" fontId="0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left" vertical="center"/>
    </xf>
    <xf numFmtId="167" fontId="14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4" fontId="3" fillId="19" borderId="3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3" fillId="26" borderId="23" xfId="0" applyFont="1" applyFill="1" applyBorder="1" applyAlignment="1">
      <alignment horizontal="left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26" borderId="36" xfId="0" applyNumberFormat="1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164" fontId="3" fillId="3" borderId="59" xfId="0" applyNumberFormat="1" applyFont="1" applyFill="1" applyBorder="1" applyAlignment="1">
      <alignment horizontal="center" vertical="center"/>
    </xf>
    <xf numFmtId="169" fontId="3" fillId="26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9" fontId="39" fillId="0" borderId="11" xfId="0" applyNumberFormat="1" applyFont="1" applyFill="1" applyBorder="1" applyAlignment="1">
      <alignment horizontal="center" vertical="center"/>
    </xf>
    <xf numFmtId="169" fontId="3" fillId="26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left" vertical="center"/>
    </xf>
    <xf numFmtId="0" fontId="0" fillId="26" borderId="23" xfId="0" applyFont="1" applyFill="1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9" fontId="0" fillId="0" borderId="11" xfId="0" applyNumberFormat="1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9" fontId="0" fillId="0" borderId="23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9" fontId="0" fillId="0" borderId="11" xfId="0" applyNumberForma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vertical="center"/>
    </xf>
    <xf numFmtId="169" fontId="0" fillId="0" borderId="11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9" fontId="0" fillId="0" borderId="18" xfId="0" applyNumberFormat="1" applyFont="1" applyBorder="1" applyAlignment="1">
      <alignment horizontal="center" vertical="center"/>
    </xf>
    <xf numFmtId="164" fontId="39" fillId="0" borderId="11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69" fontId="3" fillId="3" borderId="10" xfId="0" applyNumberFormat="1" applyFont="1" applyFill="1" applyBorder="1" applyAlignment="1">
      <alignment horizontal="right" vertical="center"/>
    </xf>
    <xf numFmtId="169" fontId="3" fillId="3" borderId="10" xfId="0" applyNumberFormat="1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9" fontId="3" fillId="0" borderId="20" xfId="0" applyNumberFormat="1" applyFont="1" applyFill="1" applyBorder="1" applyAlignment="1">
      <alignment horizontal="right" vertical="center"/>
    </xf>
    <xf numFmtId="169" fontId="3" fillId="0" borderId="20" xfId="0" applyNumberFormat="1" applyFont="1" applyFill="1" applyBorder="1" applyAlignment="1">
      <alignment horizontal="center" vertical="center"/>
    </xf>
    <xf numFmtId="164" fontId="3" fillId="0" borderId="54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169" fontId="0" fillId="19" borderId="10" xfId="0" applyNumberFormat="1" applyFont="1" applyFill="1" applyBorder="1" applyAlignment="1">
      <alignment horizontal="right" vertical="center"/>
    </xf>
    <xf numFmtId="164" fontId="0" fillId="19" borderId="10" xfId="0" applyNumberFormat="1" applyFont="1" applyFill="1" applyBorder="1" applyAlignment="1">
      <alignment vertical="center"/>
    </xf>
    <xf numFmtId="164" fontId="0" fillId="19" borderId="35" xfId="0" applyNumberFormat="1" applyFont="1" applyFill="1" applyBorder="1" applyAlignment="1">
      <alignment vertical="center"/>
    </xf>
    <xf numFmtId="0" fontId="0" fillId="19" borderId="11" xfId="0" applyFont="1" applyFill="1" applyBorder="1" applyAlignment="1">
      <alignment horizontal="center" vertical="center"/>
    </xf>
    <xf numFmtId="164" fontId="0" fillId="19" borderId="11" xfId="0" applyNumberFormat="1" applyFont="1" applyFill="1" applyBorder="1" applyAlignment="1">
      <alignment vertical="center"/>
    </xf>
    <xf numFmtId="164" fontId="0" fillId="19" borderId="36" xfId="0" applyNumberFormat="1" applyFont="1" applyFill="1" applyBorder="1" applyAlignment="1">
      <alignment vertical="center"/>
    </xf>
    <xf numFmtId="0" fontId="3" fillId="19" borderId="34" xfId="0" applyFont="1" applyFill="1" applyBorder="1" applyAlignment="1">
      <alignment horizontal="center" vertical="center"/>
    </xf>
    <xf numFmtId="169" fontId="3" fillId="19" borderId="34" xfId="0" applyNumberFormat="1" applyFont="1" applyFill="1" applyBorder="1" applyAlignment="1">
      <alignment horizontal="right" vertical="center"/>
    </xf>
    <xf numFmtId="164" fontId="3" fillId="19" borderId="12" xfId="0" applyNumberFormat="1" applyFont="1" applyFill="1" applyBorder="1" applyAlignment="1">
      <alignment vertical="center"/>
    </xf>
    <xf numFmtId="164" fontId="3" fillId="19" borderId="37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14" fontId="41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4" fontId="9" fillId="0" borderId="5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169" fontId="10" fillId="0" borderId="61" xfId="0" applyNumberFormat="1" applyFont="1" applyBorder="1" applyAlignment="1">
      <alignment horizontal="center" vertical="center"/>
    </xf>
    <xf numFmtId="169" fontId="10" fillId="0" borderId="62" xfId="0" applyNumberFormat="1" applyFont="1" applyFill="1" applyBorder="1" applyAlignment="1">
      <alignment horizontal="center" vertical="center"/>
    </xf>
    <xf numFmtId="169" fontId="10" fillId="0" borderId="62" xfId="0" applyNumberFormat="1" applyFont="1" applyBorder="1" applyAlignment="1">
      <alignment horizontal="center" vertical="center"/>
    </xf>
    <xf numFmtId="169" fontId="10" fillId="0" borderId="63" xfId="0" applyNumberFormat="1" applyFont="1" applyBorder="1" applyAlignment="1">
      <alignment horizontal="center" vertical="center"/>
    </xf>
    <xf numFmtId="169" fontId="0" fillId="0" borderId="64" xfId="0" applyNumberFormat="1" applyBorder="1" applyAlignment="1">
      <alignment horizontal="center" vertical="center"/>
    </xf>
    <xf numFmtId="169" fontId="7" fillId="0" borderId="5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9" fontId="0" fillId="0" borderId="0" xfId="0" applyNumberForma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17" borderId="22" xfId="0" applyFont="1" applyFill="1" applyBorder="1" applyAlignment="1">
      <alignment horizontal="center" vertical="center"/>
    </xf>
    <xf numFmtId="0" fontId="0" fillId="17" borderId="17" xfId="0" applyFont="1" applyFill="1" applyBorder="1" applyAlignment="1">
      <alignment horizontal="center" vertical="center"/>
    </xf>
    <xf numFmtId="49" fontId="0" fillId="17" borderId="17" xfId="0" applyNumberFormat="1" applyFont="1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16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169" fontId="3" fillId="26" borderId="53" xfId="0" applyNumberFormat="1" applyFont="1" applyFill="1" applyBorder="1" applyAlignment="1">
      <alignment horizontal="center" vertical="center"/>
    </xf>
    <xf numFmtId="164" fontId="3" fillId="26" borderId="65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0" fillId="26" borderId="23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3" fillId="26" borderId="10" xfId="0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35" xfId="0" applyNumberFormat="1" applyFont="1" applyFill="1" applyBorder="1" applyAlignment="1">
      <alignment vertical="center"/>
    </xf>
    <xf numFmtId="169" fontId="0" fillId="0" borderId="23" xfId="0" applyNumberFormat="1" applyFont="1" applyFill="1" applyBorder="1" applyAlignment="1">
      <alignment horizontal="right"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169" fontId="3" fillId="26" borderId="53" xfId="0" applyNumberFormat="1" applyFont="1" applyFill="1" applyBorder="1" applyAlignment="1">
      <alignment vertical="center"/>
    </xf>
    <xf numFmtId="169" fontId="3" fillId="26" borderId="18" xfId="0" applyNumberFormat="1" applyFont="1" applyFill="1" applyBorder="1" applyAlignment="1">
      <alignment horizontal="center" vertical="center"/>
    </xf>
    <xf numFmtId="169" fontId="3" fillId="26" borderId="18" xfId="0" applyNumberFormat="1" applyFont="1" applyFill="1" applyBorder="1" applyAlignment="1">
      <alignment vertical="center"/>
    </xf>
    <xf numFmtId="164" fontId="3" fillId="26" borderId="40" xfId="0" applyNumberFormat="1" applyFont="1" applyFill="1" applyBorder="1" applyAlignment="1">
      <alignment horizontal="center" vertical="center"/>
    </xf>
    <xf numFmtId="169" fontId="3" fillId="0" borderId="23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169" fontId="39" fillId="26" borderId="23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169" fontId="0" fillId="0" borderId="20" xfId="0" applyNumberFormat="1" applyFont="1" applyFill="1" applyBorder="1" applyAlignment="1">
      <alignment horizontal="right" vertical="center"/>
    </xf>
    <xf numFmtId="164" fontId="0" fillId="0" borderId="20" xfId="0" applyNumberFormat="1" applyFont="1" applyFill="1" applyBorder="1" applyAlignment="1">
      <alignment horizontal="right" vertical="center"/>
    </xf>
    <xf numFmtId="164" fontId="0" fillId="0" borderId="54" xfId="0" applyNumberFormat="1" applyFon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9" fontId="3" fillId="4" borderId="14" xfId="0" applyNumberFormat="1" applyFont="1" applyFill="1" applyBorder="1" applyAlignment="1">
      <alignment horizontal="center" vertical="center"/>
    </xf>
    <xf numFmtId="169" fontId="3" fillId="4" borderId="14" xfId="0" applyNumberFormat="1" applyFont="1" applyFill="1" applyBorder="1" applyAlignment="1">
      <alignment vertical="center"/>
    </xf>
    <xf numFmtId="14" fontId="9" fillId="0" borderId="57" xfId="0" applyNumberFormat="1" applyFont="1" applyFill="1" applyBorder="1" applyAlignment="1">
      <alignment horizontal="center" vertical="center"/>
    </xf>
    <xf numFmtId="4" fontId="10" fillId="0" borderId="64" xfId="0" applyNumberFormat="1" applyFont="1" applyFill="1" applyBorder="1" applyAlignment="1">
      <alignment horizontal="right" vertical="center"/>
    </xf>
    <xf numFmtId="4" fontId="7" fillId="0" borderId="57" xfId="0" applyNumberFormat="1" applyFont="1" applyFill="1" applyBorder="1" applyAlignment="1">
      <alignment horizontal="right" vertical="center"/>
    </xf>
    <xf numFmtId="164" fontId="0" fillId="0" borderId="66" xfId="0" applyNumberFormat="1" applyFont="1" applyBorder="1" applyAlignment="1">
      <alignment horizontal="right" vertical="center"/>
    </xf>
    <xf numFmtId="164" fontId="0" fillId="0" borderId="67" xfId="0" applyNumberFormat="1" applyFont="1" applyBorder="1" applyAlignment="1">
      <alignment horizontal="right" vertical="center"/>
    </xf>
    <xf numFmtId="165" fontId="11" fillId="0" borderId="10" xfId="47" applyNumberFormat="1" applyFont="1" applyBorder="1" applyAlignment="1">
      <alignment horizontal="center" vertical="center"/>
      <protection/>
    </xf>
    <xf numFmtId="165" fontId="11" fillId="0" borderId="11" xfId="47" applyNumberFormat="1" applyFont="1" applyBorder="1" applyAlignment="1">
      <alignment horizontal="center" vertical="center"/>
      <protection/>
    </xf>
    <xf numFmtId="165" fontId="11" fillId="0" borderId="48" xfId="47" applyNumberFormat="1" applyFont="1" applyBorder="1" applyAlignment="1">
      <alignment horizontal="center" vertical="center"/>
      <protection/>
    </xf>
    <xf numFmtId="169" fontId="0" fillId="17" borderId="23" xfId="0" applyNumberFormat="1" applyFont="1" applyFill="1" applyBorder="1" applyAlignment="1">
      <alignment horizontal="right" vertical="center"/>
    </xf>
    <xf numFmtId="169" fontId="0" fillId="17" borderId="23" xfId="0" applyNumberFormat="1" applyFont="1" applyFill="1" applyBorder="1" applyAlignment="1">
      <alignment vertical="center"/>
    </xf>
    <xf numFmtId="0" fontId="13" fillId="4" borderId="38" xfId="47" applyFont="1" applyFill="1" applyBorder="1" applyAlignment="1">
      <alignment horizontal="center" vertical="center" wrapText="1"/>
      <protection/>
    </xf>
    <xf numFmtId="0" fontId="37" fillId="4" borderId="59" xfId="47" applyFont="1" applyFill="1" applyBorder="1" applyAlignment="1">
      <alignment horizontal="center" vertical="center" wrapText="1"/>
      <protection/>
    </xf>
    <xf numFmtId="0" fontId="37" fillId="4" borderId="38" xfId="47" applyFont="1" applyFill="1" applyBorder="1" applyAlignment="1">
      <alignment horizontal="center" vertical="center" wrapText="1"/>
      <protection/>
    </xf>
    <xf numFmtId="0" fontId="0" fillId="19" borderId="17" xfId="0" applyFont="1" applyFill="1" applyBorder="1" applyAlignment="1">
      <alignment horizontal="left" vertical="center"/>
    </xf>
    <xf numFmtId="0" fontId="0" fillId="19" borderId="11" xfId="0" applyFont="1" applyFill="1" applyBorder="1" applyAlignment="1">
      <alignment horizontal="left" vertical="center"/>
    </xf>
    <xf numFmtId="0" fontId="3" fillId="19" borderId="68" xfId="0" applyFont="1" applyFill="1" applyBorder="1" applyAlignment="1">
      <alignment horizontal="center" vertical="center"/>
    </xf>
    <xf numFmtId="0" fontId="11" fillId="0" borderId="69" xfId="47" applyFont="1" applyBorder="1" applyAlignment="1">
      <alignment horizontal="center" vertical="center" wrapText="1"/>
      <protection/>
    </xf>
    <xf numFmtId="0" fontId="11" fillId="0" borderId="26" xfId="47" applyFont="1" applyBorder="1" applyAlignment="1">
      <alignment horizontal="center" vertical="center" wrapText="1"/>
      <protection/>
    </xf>
    <xf numFmtId="0" fontId="11" fillId="4" borderId="70" xfId="47" applyFill="1" applyBorder="1" applyAlignment="1">
      <alignment horizontal="center" vertical="center" wrapText="1"/>
      <protection/>
    </xf>
    <xf numFmtId="0" fontId="11" fillId="4" borderId="45" xfId="47" applyFill="1" applyBorder="1" applyAlignment="1">
      <alignment horizontal="center" vertical="center" wrapText="1"/>
      <protection/>
    </xf>
    <xf numFmtId="0" fontId="11" fillId="4" borderId="24" xfId="47" applyFill="1" applyBorder="1" applyAlignment="1">
      <alignment horizontal="center" vertical="center" wrapText="1"/>
      <protection/>
    </xf>
    <xf numFmtId="0" fontId="11" fillId="4" borderId="13" xfId="47" applyFill="1" applyBorder="1" applyAlignment="1">
      <alignment horizontal="center" vertical="center" wrapText="1"/>
      <protection/>
    </xf>
    <xf numFmtId="0" fontId="11" fillId="4" borderId="24" xfId="47" applyFont="1" applyFill="1" applyBorder="1" applyAlignment="1">
      <alignment horizontal="center" vertical="center" wrapText="1"/>
      <protection/>
    </xf>
    <xf numFmtId="0" fontId="11" fillId="4" borderId="13" xfId="47" applyFont="1" applyFill="1" applyBorder="1" applyAlignment="1">
      <alignment horizontal="center" vertical="center" wrapText="1"/>
      <protection/>
    </xf>
    <xf numFmtId="0" fontId="11" fillId="26" borderId="24" xfId="47" applyFont="1" applyFill="1" applyBorder="1" applyAlignment="1">
      <alignment horizontal="center" vertical="center" wrapText="1"/>
      <protection/>
    </xf>
    <xf numFmtId="0" fontId="11" fillId="26" borderId="13" xfId="47" applyFont="1" applyFill="1" applyBorder="1" applyAlignment="1">
      <alignment horizontal="center" vertical="center" wrapText="1"/>
      <protection/>
    </xf>
    <xf numFmtId="0" fontId="13" fillId="4" borderId="59" xfId="47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19" borderId="19" xfId="0" applyFont="1" applyFill="1" applyBorder="1" applyAlignment="1">
      <alignment horizontal="center" vertical="center"/>
    </xf>
    <xf numFmtId="0" fontId="7" fillId="19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4" fontId="7" fillId="19" borderId="11" xfId="0" applyNumberFormat="1" applyFont="1" applyFill="1" applyBorder="1" applyAlignment="1">
      <alignment horizontal="center" vertical="center"/>
    </xf>
    <xf numFmtId="0" fontId="33" fillId="17" borderId="71" xfId="47" applyFont="1" applyFill="1" applyBorder="1" applyAlignment="1">
      <alignment horizontal="center" vertical="center"/>
      <protection/>
    </xf>
    <xf numFmtId="0" fontId="33" fillId="17" borderId="72" xfId="47" applyFont="1" applyFill="1" applyBorder="1" applyAlignment="1">
      <alignment horizontal="center" vertical="center"/>
      <protection/>
    </xf>
    <xf numFmtId="0" fontId="12" fillId="0" borderId="58" xfId="47" applyFont="1" applyBorder="1" applyAlignment="1">
      <alignment horizontal="center" vertical="center" wrapText="1"/>
      <protection/>
    </xf>
    <xf numFmtId="0" fontId="12" fillId="0" borderId="25" xfId="47" applyFont="1" applyBorder="1" applyAlignment="1">
      <alignment horizontal="center" vertical="center" wrapText="1"/>
      <protection/>
    </xf>
    <xf numFmtId="0" fontId="3" fillId="19" borderId="3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41" fillId="0" borderId="19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41" fillId="0" borderId="48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41" fillId="0" borderId="50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19" borderId="15" xfId="0" applyFont="1" applyFill="1" applyBorder="1" applyAlignment="1">
      <alignment horizontal="left" vertical="center"/>
    </xf>
    <xf numFmtId="0" fontId="0" fillId="19" borderId="10" xfId="0" applyFont="1" applyFill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0" borderId="73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4" fontId="41" fillId="0" borderId="5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íspěvky 2010-první nástřel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1</xdr:col>
      <xdr:colOff>400050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381000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44">
      <pane xSplit="5" topLeftCell="F1" activePane="topRight" state="frozen"/>
      <selection pane="topLeft" activeCell="A40" sqref="A40"/>
      <selection pane="topRight" activeCell="B48" sqref="B48"/>
    </sheetView>
  </sheetViews>
  <sheetFormatPr defaultColWidth="9.00390625" defaultRowHeight="12.75"/>
  <cols>
    <col min="1" max="1" width="5.875" style="0" customWidth="1"/>
    <col min="2" max="2" width="34.875" style="0" customWidth="1"/>
    <col min="3" max="4" width="15.875" style="0" customWidth="1"/>
    <col min="5" max="5" width="22.00390625" style="0" customWidth="1"/>
    <col min="6" max="6" width="4.75390625" style="0" customWidth="1"/>
    <col min="7" max="17" width="8.25390625" style="0" customWidth="1"/>
    <col min="18" max="18" width="10.00390625" style="0" customWidth="1"/>
    <col min="19" max="19" width="11.75390625" style="0" customWidth="1"/>
    <col min="20" max="20" width="10.75390625" style="0" bestFit="1" customWidth="1"/>
  </cols>
  <sheetData>
    <row r="1" spans="1:5" ht="27.75">
      <c r="A1" s="342" t="s">
        <v>16</v>
      </c>
      <c r="B1" s="342"/>
      <c r="C1" s="342"/>
      <c r="D1" s="342"/>
      <c r="E1" s="342"/>
    </row>
    <row r="2" spans="1:5" ht="23.25">
      <c r="A2" s="343" t="s">
        <v>59</v>
      </c>
      <c r="B2" s="343"/>
      <c r="C2" s="343"/>
      <c r="D2" s="343"/>
      <c r="E2" s="343"/>
    </row>
    <row r="3" spans="1:5" ht="7.5" customHeight="1">
      <c r="A3" s="1"/>
      <c r="B3" s="1"/>
      <c r="C3" s="1"/>
      <c r="D3" s="1"/>
      <c r="E3" s="1"/>
    </row>
    <row r="4" spans="3:5" ht="16.5" customHeight="1" thickBot="1">
      <c r="C4" s="2"/>
      <c r="D4" s="2"/>
      <c r="E4" s="2"/>
    </row>
    <row r="5" spans="1:5" ht="27" customHeight="1" thickBot="1">
      <c r="A5" s="344" t="s">
        <v>0</v>
      </c>
      <c r="B5" s="345"/>
      <c r="C5" s="25" t="s">
        <v>1</v>
      </c>
      <c r="D5" s="25" t="s">
        <v>56</v>
      </c>
      <c r="E5" s="25" t="s">
        <v>44</v>
      </c>
    </row>
    <row r="6" spans="1:5" ht="27" customHeight="1">
      <c r="A6" s="346" t="s">
        <v>2</v>
      </c>
      <c r="B6" s="347"/>
      <c r="C6" s="6">
        <f>C40</f>
        <v>5165900</v>
      </c>
      <c r="D6" s="6">
        <f>D40</f>
        <v>0</v>
      </c>
      <c r="E6" s="6">
        <f aca="true" t="shared" si="0" ref="E6:E18">C6+D6</f>
        <v>5165900</v>
      </c>
    </row>
    <row r="7" spans="1:5" ht="27" customHeight="1">
      <c r="A7" s="348" t="s">
        <v>3</v>
      </c>
      <c r="B7" s="349"/>
      <c r="C7" s="7">
        <f>C69</f>
        <v>4390100</v>
      </c>
      <c r="D7" s="7">
        <f>D69</f>
        <v>0</v>
      </c>
      <c r="E7" s="6">
        <f t="shared" si="0"/>
        <v>4390100</v>
      </c>
    </row>
    <row r="8" spans="1:5" ht="27" customHeight="1" thickBot="1">
      <c r="A8" s="340" t="s">
        <v>17</v>
      </c>
      <c r="B8" s="341"/>
      <c r="C8" s="8">
        <f>C6-C7</f>
        <v>775800</v>
      </c>
      <c r="D8" s="8">
        <f>D6-D7</f>
        <v>0</v>
      </c>
      <c r="E8" s="26">
        <f t="shared" si="0"/>
        <v>775800</v>
      </c>
    </row>
    <row r="9" spans="1:5" ht="18" customHeight="1" thickTop="1">
      <c r="A9" s="350" t="s">
        <v>26</v>
      </c>
      <c r="B9" s="351"/>
      <c r="C9" s="6">
        <v>-132000</v>
      </c>
      <c r="D9" s="6">
        <v>0</v>
      </c>
      <c r="E9" s="27">
        <f t="shared" si="0"/>
        <v>-132000</v>
      </c>
    </row>
    <row r="10" spans="1:5" ht="18" customHeight="1">
      <c r="A10" s="338" t="s">
        <v>39</v>
      </c>
      <c r="B10" s="339"/>
      <c r="C10" s="7">
        <v>-226100</v>
      </c>
      <c r="D10" s="7">
        <v>0</v>
      </c>
      <c r="E10" s="6">
        <f t="shared" si="0"/>
        <v>-226100</v>
      </c>
    </row>
    <row r="11" spans="1:5" ht="18" customHeight="1">
      <c r="A11" s="338" t="s">
        <v>18</v>
      </c>
      <c r="B11" s="339"/>
      <c r="C11" s="7">
        <v>-88200</v>
      </c>
      <c r="D11" s="7">
        <v>0</v>
      </c>
      <c r="E11" s="6">
        <f t="shared" si="0"/>
        <v>-88200</v>
      </c>
    </row>
    <row r="12" spans="1:5" ht="18" customHeight="1">
      <c r="A12" s="338" t="s">
        <v>53</v>
      </c>
      <c r="B12" s="339"/>
      <c r="C12" s="7">
        <v>-1214000</v>
      </c>
      <c r="D12" s="7">
        <v>0</v>
      </c>
      <c r="E12" s="6">
        <f t="shared" si="0"/>
        <v>-1214000</v>
      </c>
    </row>
    <row r="13" spans="1:5" ht="18" customHeight="1">
      <c r="A13" s="338" t="s">
        <v>40</v>
      </c>
      <c r="B13" s="339"/>
      <c r="C13" s="7">
        <v>-45400</v>
      </c>
      <c r="D13" s="7">
        <v>0</v>
      </c>
      <c r="E13" s="6">
        <f t="shared" si="0"/>
        <v>-45400</v>
      </c>
    </row>
    <row r="14" spans="1:5" ht="18" customHeight="1" hidden="1">
      <c r="A14" s="338" t="s">
        <v>63</v>
      </c>
      <c r="B14" s="339"/>
      <c r="C14" s="7"/>
      <c r="D14" s="7"/>
      <c r="E14" s="6">
        <f t="shared" si="0"/>
        <v>0</v>
      </c>
    </row>
    <row r="15" spans="1:5" ht="18" customHeight="1">
      <c r="A15" s="338" t="s">
        <v>19</v>
      </c>
      <c r="B15" s="339"/>
      <c r="C15" s="7">
        <v>929900</v>
      </c>
      <c r="D15" s="7">
        <v>0</v>
      </c>
      <c r="E15" s="6">
        <f t="shared" si="0"/>
        <v>929900</v>
      </c>
    </row>
    <row r="16" spans="1:5" ht="18" customHeight="1" hidden="1">
      <c r="A16" s="338" t="s">
        <v>19</v>
      </c>
      <c r="B16" s="339"/>
      <c r="C16" s="7"/>
      <c r="D16" s="7"/>
      <c r="E16" s="6">
        <f t="shared" si="0"/>
        <v>0</v>
      </c>
    </row>
    <row r="17" spans="1:5" ht="21" customHeight="1" thickBot="1">
      <c r="A17" s="340" t="s">
        <v>52</v>
      </c>
      <c r="B17" s="341"/>
      <c r="C17" s="8">
        <f>SUM(C9:C16)</f>
        <v>-775800</v>
      </c>
      <c r="D17" s="8">
        <f>SUM(D9:D16)</f>
        <v>0</v>
      </c>
      <c r="E17" s="8">
        <f t="shared" si="0"/>
        <v>-775800</v>
      </c>
    </row>
    <row r="18" spans="1:5" ht="27" customHeight="1" thickBot="1" thickTop="1">
      <c r="A18" s="357" t="s">
        <v>20</v>
      </c>
      <c r="B18" s="358"/>
      <c r="C18" s="9">
        <f>C8+C17</f>
        <v>0</v>
      </c>
      <c r="D18" s="9">
        <f>D8-D17</f>
        <v>0</v>
      </c>
      <c r="E18" s="8">
        <f t="shared" si="0"/>
        <v>0</v>
      </c>
    </row>
    <row r="19" ht="8.25" customHeight="1"/>
    <row r="20" spans="1:5" ht="21" customHeight="1">
      <c r="A20" s="356" t="s">
        <v>21</v>
      </c>
      <c r="B20" s="356"/>
      <c r="C20" s="356"/>
      <c r="D20" s="356"/>
      <c r="E20" s="356"/>
    </row>
    <row r="21" spans="1:5" ht="3.75" customHeight="1" thickBot="1">
      <c r="A21" s="3"/>
      <c r="B21" s="3"/>
      <c r="C21" s="3"/>
      <c r="D21" s="3"/>
      <c r="E21" s="3"/>
    </row>
    <row r="22" spans="1:5" ht="26.25" customHeight="1" thickBot="1">
      <c r="A22" s="23" t="s">
        <v>70</v>
      </c>
      <c r="B22" s="24" t="s">
        <v>4</v>
      </c>
      <c r="C22" s="25" t="s">
        <v>61</v>
      </c>
      <c r="D22" s="25" t="s">
        <v>56</v>
      </c>
      <c r="E22" s="25" t="s">
        <v>44</v>
      </c>
    </row>
    <row r="23" spans="1:5" ht="19.5" customHeight="1">
      <c r="A23" s="28">
        <v>101</v>
      </c>
      <c r="B23" s="29" t="s">
        <v>5</v>
      </c>
      <c r="C23" s="30">
        <v>937000</v>
      </c>
      <c r="D23" s="30"/>
      <c r="E23" s="44">
        <f aca="true" t="shared" si="1" ref="E23:E36">C23+D23</f>
        <v>937000</v>
      </c>
    </row>
    <row r="24" spans="1:5" ht="19.5" customHeight="1">
      <c r="A24" s="16">
        <v>102</v>
      </c>
      <c r="B24" s="17" t="s">
        <v>10</v>
      </c>
      <c r="C24" s="18">
        <v>140000</v>
      </c>
      <c r="D24" s="18"/>
      <c r="E24" s="18">
        <f t="shared" si="1"/>
        <v>140000</v>
      </c>
    </row>
    <row r="25" spans="1:5" ht="19.5" customHeight="1">
      <c r="A25" s="19">
        <v>103</v>
      </c>
      <c r="B25" s="38" t="s">
        <v>33</v>
      </c>
      <c r="C25" s="18">
        <v>170000</v>
      </c>
      <c r="D25" s="18"/>
      <c r="E25" s="10">
        <f t="shared" si="1"/>
        <v>170000</v>
      </c>
    </row>
    <row r="26" spans="1:5" ht="19.5" customHeight="1">
      <c r="A26" s="20" t="s">
        <v>43</v>
      </c>
      <c r="B26" s="17" t="s">
        <v>6</v>
      </c>
      <c r="C26" s="18">
        <v>50000</v>
      </c>
      <c r="D26" s="18"/>
      <c r="E26" s="10">
        <f t="shared" si="1"/>
        <v>50000</v>
      </c>
    </row>
    <row r="27" spans="1:5" ht="19.5" customHeight="1">
      <c r="A27" s="21">
        <v>105</v>
      </c>
      <c r="B27" s="17" t="s">
        <v>68</v>
      </c>
      <c r="C27" s="18">
        <v>10000</v>
      </c>
      <c r="D27" s="18"/>
      <c r="E27" s="10">
        <f t="shared" si="1"/>
        <v>10000</v>
      </c>
    </row>
    <row r="28" spans="1:5" ht="19.5" customHeight="1">
      <c r="A28" s="20" t="s">
        <v>45</v>
      </c>
      <c r="B28" s="17" t="s">
        <v>67</v>
      </c>
      <c r="C28" s="18">
        <v>20000</v>
      </c>
      <c r="D28" s="18"/>
      <c r="E28" s="10">
        <f t="shared" si="1"/>
        <v>20000</v>
      </c>
    </row>
    <row r="29" spans="1:5" ht="19.5" customHeight="1">
      <c r="A29" s="21">
        <v>111</v>
      </c>
      <c r="B29" s="17" t="s">
        <v>34</v>
      </c>
      <c r="C29" s="18">
        <v>103200</v>
      </c>
      <c r="D29" s="18"/>
      <c r="E29" s="10">
        <f t="shared" si="1"/>
        <v>103200</v>
      </c>
    </row>
    <row r="30" spans="1:5" ht="19.5" customHeight="1">
      <c r="A30" s="16">
        <v>112</v>
      </c>
      <c r="B30" s="15" t="s">
        <v>32</v>
      </c>
      <c r="C30" s="10">
        <v>126600</v>
      </c>
      <c r="D30" s="10"/>
      <c r="E30" s="10">
        <f t="shared" si="1"/>
        <v>126600</v>
      </c>
    </row>
    <row r="31" spans="1:5" ht="19.5" customHeight="1">
      <c r="A31" s="20" t="s">
        <v>46</v>
      </c>
      <c r="B31" s="17" t="s">
        <v>35</v>
      </c>
      <c r="C31" s="18">
        <v>50400</v>
      </c>
      <c r="D31" s="18"/>
      <c r="E31" s="10">
        <f t="shared" si="1"/>
        <v>50400</v>
      </c>
    </row>
    <row r="32" spans="1:10" ht="19.5" customHeight="1">
      <c r="A32" s="20" t="s">
        <v>47</v>
      </c>
      <c r="B32" s="17" t="s">
        <v>36</v>
      </c>
      <c r="C32" s="18">
        <v>1000000</v>
      </c>
      <c r="D32" s="18"/>
      <c r="E32" s="10">
        <f t="shared" si="1"/>
        <v>1000000</v>
      </c>
      <c r="J32">
        <f>12*100875</f>
        <v>1210500</v>
      </c>
    </row>
    <row r="33" spans="1:5" ht="19.5" customHeight="1">
      <c r="A33" s="20" t="s">
        <v>108</v>
      </c>
      <c r="B33" s="17" t="s">
        <v>60</v>
      </c>
      <c r="C33" s="18">
        <v>610000</v>
      </c>
      <c r="D33" s="18"/>
      <c r="E33" s="10">
        <f t="shared" si="1"/>
        <v>610000</v>
      </c>
    </row>
    <row r="34" spans="1:5" ht="19.5" customHeight="1">
      <c r="A34" s="20" t="s">
        <v>48</v>
      </c>
      <c r="B34" s="38" t="s">
        <v>57</v>
      </c>
      <c r="C34" s="18">
        <v>1600700</v>
      </c>
      <c r="D34" s="18"/>
      <c r="E34" s="10">
        <f t="shared" si="1"/>
        <v>1600700</v>
      </c>
    </row>
    <row r="35" spans="1:5" ht="19.5" customHeight="1">
      <c r="A35" s="20" t="s">
        <v>49</v>
      </c>
      <c r="B35" s="38" t="s">
        <v>69</v>
      </c>
      <c r="C35" s="18">
        <v>300000</v>
      </c>
      <c r="D35" s="18"/>
      <c r="E35" s="10">
        <f t="shared" si="1"/>
        <v>300000</v>
      </c>
    </row>
    <row r="36" spans="1:5" ht="19.5" customHeight="1">
      <c r="A36" s="21">
        <v>140</v>
      </c>
      <c r="B36" s="38" t="s">
        <v>109</v>
      </c>
      <c r="C36" s="18">
        <v>41000</v>
      </c>
      <c r="D36" s="18"/>
      <c r="E36" s="10">
        <f t="shared" si="1"/>
        <v>41000</v>
      </c>
    </row>
    <row r="37" spans="1:5" ht="19.5" customHeight="1">
      <c r="A37" s="19">
        <v>141</v>
      </c>
      <c r="B37" s="17" t="s">
        <v>15</v>
      </c>
      <c r="C37" s="18">
        <v>7000</v>
      </c>
      <c r="D37" s="18"/>
      <c r="E37" s="10">
        <f>C37+D37</f>
        <v>7000</v>
      </c>
    </row>
    <row r="38" spans="1:5" ht="19.5" customHeight="1">
      <c r="A38" s="21">
        <v>143</v>
      </c>
      <c r="B38" s="17"/>
      <c r="C38" s="22"/>
      <c r="D38" s="22"/>
      <c r="E38" s="10"/>
    </row>
    <row r="39" spans="1:5" ht="19.5" customHeight="1" thickBot="1">
      <c r="A39" s="21">
        <v>144</v>
      </c>
      <c r="B39" s="38"/>
      <c r="C39" s="22"/>
      <c r="D39" s="22"/>
      <c r="E39" s="10"/>
    </row>
    <row r="40" spans="1:6" ht="19.5" customHeight="1" thickBot="1">
      <c r="A40" s="354" t="s">
        <v>7</v>
      </c>
      <c r="B40" s="355"/>
      <c r="C40" s="11">
        <f>SUM(C23:C39)</f>
        <v>5165900</v>
      </c>
      <c r="D40" s="11">
        <f>SUM(D23:D39)</f>
        <v>0</v>
      </c>
      <c r="E40" s="11">
        <f>SUM(E23:E39)</f>
        <v>5165900</v>
      </c>
      <c r="F40" s="2"/>
    </row>
    <row r="41" spans="1:5" ht="24" customHeight="1">
      <c r="A41" s="4"/>
      <c r="B41" s="4"/>
      <c r="C41" s="5"/>
      <c r="D41" s="5"/>
      <c r="E41" s="5"/>
    </row>
    <row r="42" spans="1:5" ht="60" customHeight="1">
      <c r="A42" s="4"/>
      <c r="B42" s="3"/>
      <c r="C42" s="3"/>
      <c r="D42" s="3"/>
      <c r="E42" s="3"/>
    </row>
    <row r="43" spans="1:18" ht="28.5" customHeight="1" thickBot="1">
      <c r="A43" s="3" t="s">
        <v>22</v>
      </c>
      <c r="B43" s="3"/>
      <c r="C43" s="3"/>
      <c r="D43" s="3"/>
      <c r="E43" s="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</row>
    <row r="44" spans="1:18" ht="24" customHeight="1" thickBot="1">
      <c r="A44" s="23" t="s">
        <v>70</v>
      </c>
      <c r="B44" s="24" t="s">
        <v>4</v>
      </c>
      <c r="C44" s="25" t="s">
        <v>61</v>
      </c>
      <c r="D44" s="25" t="s">
        <v>56</v>
      </c>
      <c r="E44" s="25" t="s">
        <v>44</v>
      </c>
      <c r="G44" s="68">
        <f>937000+7000</f>
        <v>944000</v>
      </c>
      <c r="H44" s="68">
        <f>170000+50000+10000+20000</f>
        <v>250000</v>
      </c>
      <c r="I44" s="68">
        <v>1000000</v>
      </c>
      <c r="J44" s="68">
        <v>1600700</v>
      </c>
      <c r="K44" s="68">
        <v>41000</v>
      </c>
      <c r="L44" s="68">
        <v>300000</v>
      </c>
      <c r="M44" s="68">
        <v>126600</v>
      </c>
      <c r="N44" s="68">
        <v>610000</v>
      </c>
      <c r="O44" s="68">
        <v>50400</v>
      </c>
      <c r="P44" s="68">
        <v>103200</v>
      </c>
      <c r="Q44" s="68">
        <v>140000</v>
      </c>
      <c r="R44" s="68">
        <f>SUM(G44:Q44)</f>
        <v>5165900</v>
      </c>
    </row>
    <row r="45" spans="1:19" ht="19.5" customHeight="1">
      <c r="A45" s="21">
        <v>2</v>
      </c>
      <c r="B45" s="17" t="s">
        <v>11</v>
      </c>
      <c r="C45" s="18">
        <v>530000</v>
      </c>
      <c r="D45" s="18"/>
      <c r="E45" s="18">
        <f aca="true" t="shared" si="2" ref="E45:E69">C45+D45</f>
        <v>530000</v>
      </c>
      <c r="G45" s="66">
        <v>530000</v>
      </c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8">
        <f>SUM(G45:Q45)</f>
        <v>530000</v>
      </c>
      <c r="S45" s="46"/>
    </row>
    <row r="46" spans="1:19" ht="19.5" customHeight="1">
      <c r="A46" s="21">
        <v>3</v>
      </c>
      <c r="B46" s="17" t="s">
        <v>50</v>
      </c>
      <c r="C46" s="18">
        <v>70000</v>
      </c>
      <c r="D46" s="18"/>
      <c r="E46" s="18">
        <f t="shared" si="2"/>
        <v>70000</v>
      </c>
      <c r="G46" s="66">
        <v>70000</v>
      </c>
      <c r="H46" s="66"/>
      <c r="I46" s="66"/>
      <c r="J46" s="66"/>
      <c r="K46" s="66"/>
      <c r="L46" s="66"/>
      <c r="M46" s="66"/>
      <c r="N46" s="66"/>
      <c r="O46" s="66"/>
      <c r="P46" s="66"/>
      <c r="Q46" s="67"/>
      <c r="R46" s="68">
        <f aca="true" t="shared" si="3" ref="R46:R65">SUM(G46:Q46)</f>
        <v>70000</v>
      </c>
      <c r="S46" s="46"/>
    </row>
    <row r="47" spans="1:19" ht="19.5" customHeight="1">
      <c r="A47" s="21">
        <v>4</v>
      </c>
      <c r="B47" s="17" t="s">
        <v>8</v>
      </c>
      <c r="C47" s="18">
        <v>5000</v>
      </c>
      <c r="D47" s="18"/>
      <c r="E47" s="18">
        <f t="shared" si="2"/>
        <v>5000</v>
      </c>
      <c r="G47" s="66">
        <v>5000</v>
      </c>
      <c r="H47" s="66"/>
      <c r="I47" s="66"/>
      <c r="J47" s="66"/>
      <c r="K47" s="66"/>
      <c r="L47" s="66"/>
      <c r="M47" s="66"/>
      <c r="N47" s="66"/>
      <c r="O47" s="66"/>
      <c r="P47" s="66"/>
      <c r="Q47" s="67"/>
      <c r="R47" s="68">
        <f t="shared" si="3"/>
        <v>5000</v>
      </c>
      <c r="S47" s="46"/>
    </row>
    <row r="48" spans="1:19" ht="19.5" customHeight="1">
      <c r="A48" s="21">
        <v>5</v>
      </c>
      <c r="B48" s="17" t="s">
        <v>12</v>
      </c>
      <c r="C48" s="18">
        <v>150000</v>
      </c>
      <c r="D48" s="18"/>
      <c r="E48" s="18">
        <f t="shared" si="2"/>
        <v>150000</v>
      </c>
      <c r="G48" s="66">
        <v>150000</v>
      </c>
      <c r="H48" s="66"/>
      <c r="I48" s="66"/>
      <c r="J48" s="66"/>
      <c r="K48" s="66"/>
      <c r="L48" s="66"/>
      <c r="M48" s="66"/>
      <c r="N48" s="66"/>
      <c r="O48" s="66"/>
      <c r="P48" s="66"/>
      <c r="Q48" s="67"/>
      <c r="R48" s="68">
        <f t="shared" si="3"/>
        <v>150000</v>
      </c>
      <c r="S48" s="46"/>
    </row>
    <row r="49" spans="1:19" ht="19.5" customHeight="1">
      <c r="A49" s="21">
        <v>6</v>
      </c>
      <c r="B49" s="17" t="s">
        <v>13</v>
      </c>
      <c r="C49" s="18">
        <v>250000</v>
      </c>
      <c r="D49" s="18"/>
      <c r="E49" s="18">
        <f t="shared" si="2"/>
        <v>250000</v>
      </c>
      <c r="G49" s="66"/>
      <c r="H49" s="66">
        <v>250000</v>
      </c>
      <c r="I49" s="66"/>
      <c r="J49" s="66"/>
      <c r="K49" s="66"/>
      <c r="L49" s="66"/>
      <c r="M49" s="66"/>
      <c r="N49" s="66"/>
      <c r="O49" s="66"/>
      <c r="P49" s="66"/>
      <c r="Q49" s="67"/>
      <c r="R49" s="68">
        <f t="shared" si="3"/>
        <v>250000</v>
      </c>
      <c r="S49" s="46"/>
    </row>
    <row r="50" spans="1:19" ht="19.5" customHeight="1">
      <c r="A50" s="21">
        <v>7</v>
      </c>
      <c r="B50" s="17" t="s">
        <v>14</v>
      </c>
      <c r="C50" s="18">
        <v>30000</v>
      </c>
      <c r="D50" s="18"/>
      <c r="E50" s="18">
        <f t="shared" si="2"/>
        <v>30000</v>
      </c>
      <c r="G50" s="66">
        <v>30000</v>
      </c>
      <c r="H50" s="66"/>
      <c r="I50" s="66"/>
      <c r="J50" s="66"/>
      <c r="K50" s="66"/>
      <c r="L50" s="66"/>
      <c r="M50" s="66"/>
      <c r="N50" s="66"/>
      <c r="O50" s="66"/>
      <c r="P50" s="66"/>
      <c r="Q50" s="67"/>
      <c r="R50" s="68">
        <f t="shared" si="3"/>
        <v>30000</v>
      </c>
      <c r="S50" s="46"/>
    </row>
    <row r="51" spans="1:19" ht="19.5" customHeight="1">
      <c r="A51" s="21">
        <v>8</v>
      </c>
      <c r="B51" s="17" t="s">
        <v>62</v>
      </c>
      <c r="C51" s="18">
        <v>10000</v>
      </c>
      <c r="D51" s="18"/>
      <c r="E51" s="18">
        <f t="shared" si="2"/>
        <v>10000</v>
      </c>
      <c r="G51" s="66">
        <v>10000</v>
      </c>
      <c r="H51" s="66"/>
      <c r="I51" s="66"/>
      <c r="J51" s="66"/>
      <c r="K51" s="66"/>
      <c r="L51" s="66"/>
      <c r="M51" s="66"/>
      <c r="N51" s="66"/>
      <c r="O51" s="66"/>
      <c r="P51" s="66"/>
      <c r="Q51" s="67"/>
      <c r="R51" s="68">
        <f t="shared" si="3"/>
        <v>10000</v>
      </c>
      <c r="S51" s="46"/>
    </row>
    <row r="52" spans="1:19" ht="19.5" customHeight="1">
      <c r="A52" s="21">
        <v>12</v>
      </c>
      <c r="B52" s="17" t="s">
        <v>9</v>
      </c>
      <c r="C52" s="18">
        <v>8000</v>
      </c>
      <c r="D52" s="18"/>
      <c r="E52" s="18">
        <f t="shared" si="2"/>
        <v>8000</v>
      </c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7">
        <v>8000</v>
      </c>
      <c r="R52" s="68">
        <f t="shared" si="3"/>
        <v>8000</v>
      </c>
      <c r="S52" s="46"/>
    </row>
    <row r="53" spans="1:19" ht="19.5" customHeight="1">
      <c r="A53" s="21">
        <v>13</v>
      </c>
      <c r="B53" s="17" t="s">
        <v>25</v>
      </c>
      <c r="C53" s="18">
        <v>10000</v>
      </c>
      <c r="D53" s="18"/>
      <c r="E53" s="18">
        <f t="shared" si="2"/>
        <v>10000</v>
      </c>
      <c r="G53" s="66">
        <v>10000</v>
      </c>
      <c r="H53" s="66"/>
      <c r="I53" s="66"/>
      <c r="J53" s="66"/>
      <c r="K53" s="66"/>
      <c r="L53" s="66"/>
      <c r="M53" s="66"/>
      <c r="N53" s="66"/>
      <c r="O53" s="66"/>
      <c r="P53" s="66"/>
      <c r="Q53" s="67"/>
      <c r="R53" s="68">
        <f t="shared" si="3"/>
        <v>10000</v>
      </c>
      <c r="S53" s="46"/>
    </row>
    <row r="54" spans="1:19" ht="19.5" customHeight="1">
      <c r="A54" s="21">
        <v>17</v>
      </c>
      <c r="B54" s="17" t="s">
        <v>110</v>
      </c>
      <c r="C54" s="18">
        <v>100000</v>
      </c>
      <c r="D54" s="18"/>
      <c r="E54" s="18">
        <f t="shared" si="2"/>
        <v>100000</v>
      </c>
      <c r="G54" s="66">
        <v>100000</v>
      </c>
      <c r="H54" s="66"/>
      <c r="I54" s="66"/>
      <c r="J54" s="66"/>
      <c r="K54" s="66"/>
      <c r="L54" s="66"/>
      <c r="M54" s="66"/>
      <c r="N54" s="66"/>
      <c r="O54" s="66"/>
      <c r="P54" s="66"/>
      <c r="Q54" s="67"/>
      <c r="R54" s="68">
        <f t="shared" si="3"/>
        <v>100000</v>
      </c>
      <c r="S54" s="46"/>
    </row>
    <row r="55" spans="1:19" ht="19.5" customHeight="1">
      <c r="A55" s="21">
        <v>26</v>
      </c>
      <c r="B55" s="17" t="s">
        <v>23</v>
      </c>
      <c r="C55" s="18">
        <v>5000</v>
      </c>
      <c r="D55" s="18"/>
      <c r="E55" s="18">
        <f t="shared" si="2"/>
        <v>5000</v>
      </c>
      <c r="G55" s="66"/>
      <c r="H55" s="66"/>
      <c r="I55" s="66"/>
      <c r="J55" s="66"/>
      <c r="K55" s="66"/>
      <c r="L55" s="66"/>
      <c r="M55" s="66"/>
      <c r="N55" s="66"/>
      <c r="O55" s="66">
        <v>5000</v>
      </c>
      <c r="P55" s="66"/>
      <c r="Q55" s="67"/>
      <c r="R55" s="68">
        <f t="shared" si="3"/>
        <v>5000</v>
      </c>
      <c r="S55" s="46"/>
    </row>
    <row r="56" spans="1:19" ht="19.5" customHeight="1">
      <c r="A56" s="352">
        <v>28</v>
      </c>
      <c r="B56" s="17" t="s">
        <v>64</v>
      </c>
      <c r="C56" s="18">
        <v>43900</v>
      </c>
      <c r="D56" s="18"/>
      <c r="E56" s="18">
        <f>C56+D56</f>
        <v>43900</v>
      </c>
      <c r="G56" s="66"/>
      <c r="H56" s="66"/>
      <c r="I56" s="66">
        <v>43900</v>
      </c>
      <c r="J56" s="66"/>
      <c r="K56" s="66"/>
      <c r="L56" s="66"/>
      <c r="M56" s="66"/>
      <c r="N56" s="66"/>
      <c r="O56" s="66"/>
      <c r="P56" s="66"/>
      <c r="Q56" s="67"/>
      <c r="R56" s="68">
        <f>SUM(G56:Q56)</f>
        <v>43900</v>
      </c>
      <c r="S56" s="46"/>
    </row>
    <row r="57" spans="1:19" ht="19.5" customHeight="1">
      <c r="A57" s="353"/>
      <c r="B57" s="17" t="s">
        <v>112</v>
      </c>
      <c r="C57" s="18">
        <v>730000</v>
      </c>
      <c r="D57" s="18"/>
      <c r="E57" s="18">
        <f t="shared" si="2"/>
        <v>730000</v>
      </c>
      <c r="G57" s="66"/>
      <c r="H57" s="66"/>
      <c r="I57" s="66">
        <v>730000</v>
      </c>
      <c r="J57" s="66"/>
      <c r="K57" s="66"/>
      <c r="L57" s="66"/>
      <c r="M57" s="66"/>
      <c r="N57" s="66"/>
      <c r="O57" s="66"/>
      <c r="P57" s="66"/>
      <c r="Q57" s="67"/>
      <c r="R57" s="68">
        <f t="shared" si="3"/>
        <v>730000</v>
      </c>
      <c r="S57" s="46"/>
    </row>
    <row r="58" spans="1:19" ht="19.5" customHeight="1">
      <c r="A58" s="21">
        <v>32</v>
      </c>
      <c r="B58" s="17" t="s">
        <v>37</v>
      </c>
      <c r="C58" s="18">
        <v>15000</v>
      </c>
      <c r="D58" s="18"/>
      <c r="E58" s="18">
        <f t="shared" si="2"/>
        <v>15000</v>
      </c>
      <c r="G58" s="66"/>
      <c r="H58" s="66"/>
      <c r="I58" s="66"/>
      <c r="J58" s="66"/>
      <c r="K58" s="66"/>
      <c r="L58" s="66"/>
      <c r="M58" s="66"/>
      <c r="N58" s="66"/>
      <c r="O58" s="66"/>
      <c r="P58" s="66">
        <v>15000</v>
      </c>
      <c r="Q58" s="67"/>
      <c r="R58" s="68">
        <f t="shared" si="3"/>
        <v>15000</v>
      </c>
      <c r="S58" s="46"/>
    </row>
    <row r="59" spans="1:19" ht="19.5" customHeight="1">
      <c r="A59" s="352">
        <v>34</v>
      </c>
      <c r="B59" s="38" t="s">
        <v>111</v>
      </c>
      <c r="C59" s="18">
        <v>155000</v>
      </c>
      <c r="D59" s="18"/>
      <c r="E59" s="18">
        <f t="shared" si="2"/>
        <v>155000</v>
      </c>
      <c r="G59" s="66"/>
      <c r="H59" s="66"/>
      <c r="I59" s="66"/>
      <c r="J59" s="66">
        <v>155000</v>
      </c>
      <c r="K59" s="66"/>
      <c r="L59" s="66"/>
      <c r="M59" s="66"/>
      <c r="N59" s="66"/>
      <c r="O59" s="66"/>
      <c r="P59" s="66"/>
      <c r="Q59" s="67"/>
      <c r="R59" s="68">
        <f t="shared" si="3"/>
        <v>155000</v>
      </c>
      <c r="S59" s="46"/>
    </row>
    <row r="60" spans="1:19" ht="19.5" customHeight="1">
      <c r="A60" s="353"/>
      <c r="B60" s="17" t="s">
        <v>58</v>
      </c>
      <c r="C60" s="18">
        <v>231600</v>
      </c>
      <c r="D60" s="18"/>
      <c r="E60" s="18">
        <f t="shared" si="2"/>
        <v>231600</v>
      </c>
      <c r="G60" s="66"/>
      <c r="H60" s="66"/>
      <c r="I60" s="66"/>
      <c r="J60" s="66">
        <v>231600</v>
      </c>
      <c r="K60" s="66"/>
      <c r="L60" s="66"/>
      <c r="M60" s="66"/>
      <c r="N60" s="66"/>
      <c r="O60" s="66"/>
      <c r="P60" s="66"/>
      <c r="Q60" s="67"/>
      <c r="R60" s="68">
        <f t="shared" si="3"/>
        <v>231600</v>
      </c>
      <c r="S60" s="46"/>
    </row>
    <row r="61" spans="1:19" ht="19.5" customHeight="1">
      <c r="A61" s="19">
        <v>36</v>
      </c>
      <c r="B61" s="17" t="s">
        <v>24</v>
      </c>
      <c r="C61" s="18">
        <v>40000</v>
      </c>
      <c r="D61" s="18"/>
      <c r="E61" s="18">
        <f t="shared" si="2"/>
        <v>40000</v>
      </c>
      <c r="G61" s="66">
        <v>40000</v>
      </c>
      <c r="H61" s="66"/>
      <c r="I61" s="66"/>
      <c r="J61" s="66"/>
      <c r="K61" s="66"/>
      <c r="L61" s="66"/>
      <c r="M61" s="66"/>
      <c r="N61" s="66"/>
      <c r="O61" s="66"/>
      <c r="P61" s="66"/>
      <c r="Q61" s="67"/>
      <c r="R61" s="68">
        <f t="shared" si="3"/>
        <v>40000</v>
      </c>
      <c r="S61" s="46"/>
    </row>
    <row r="62" spans="1:19" ht="19.5" customHeight="1">
      <c r="A62" s="21">
        <v>38</v>
      </c>
      <c r="B62" s="17" t="s">
        <v>41</v>
      </c>
      <c r="C62" s="18">
        <v>300000</v>
      </c>
      <c r="D62" s="18"/>
      <c r="E62" s="18">
        <f t="shared" si="2"/>
        <v>300000</v>
      </c>
      <c r="G62" s="66"/>
      <c r="H62" s="66"/>
      <c r="I62" s="66"/>
      <c r="J62" s="66"/>
      <c r="K62" s="66">
        <v>300000</v>
      </c>
      <c r="L62" s="66"/>
      <c r="M62" s="66"/>
      <c r="N62" s="66"/>
      <c r="O62" s="66"/>
      <c r="P62" s="66"/>
      <c r="Q62" s="67"/>
      <c r="R62" s="68">
        <f t="shared" si="3"/>
        <v>300000</v>
      </c>
      <c r="S62" s="46"/>
    </row>
    <row r="63" spans="1:19" ht="19.5" customHeight="1">
      <c r="A63" s="21">
        <v>40</v>
      </c>
      <c r="B63" s="17" t="s">
        <v>42</v>
      </c>
      <c r="C63" s="18">
        <v>970000</v>
      </c>
      <c r="D63" s="18"/>
      <c r="E63" s="18">
        <f t="shared" si="2"/>
        <v>970000</v>
      </c>
      <c r="G63" s="66"/>
      <c r="H63" s="66"/>
      <c r="I63" s="66"/>
      <c r="J63" s="66"/>
      <c r="K63" s="66"/>
      <c r="L63" s="66">
        <v>970000</v>
      </c>
      <c r="M63" s="66"/>
      <c r="N63" s="66"/>
      <c r="O63" s="66"/>
      <c r="P63" s="66"/>
      <c r="Q63" s="67"/>
      <c r="R63" s="68">
        <f t="shared" si="3"/>
        <v>970000</v>
      </c>
      <c r="S63" s="46"/>
    </row>
    <row r="64" spans="1:19" ht="19.5" customHeight="1">
      <c r="A64" s="21">
        <v>42</v>
      </c>
      <c r="B64" s="17" t="s">
        <v>38</v>
      </c>
      <c r="C64" s="18">
        <v>126600</v>
      </c>
      <c r="D64" s="18"/>
      <c r="E64" s="18">
        <f t="shared" si="2"/>
        <v>126600</v>
      </c>
      <c r="G64" s="66"/>
      <c r="H64" s="66"/>
      <c r="I64" s="66"/>
      <c r="J64" s="66"/>
      <c r="K64" s="66"/>
      <c r="L64" s="66"/>
      <c r="M64" s="66">
        <v>126600</v>
      </c>
      <c r="N64" s="66"/>
      <c r="O64" s="66"/>
      <c r="P64" s="66"/>
      <c r="Q64" s="67"/>
      <c r="R64" s="68">
        <f t="shared" si="3"/>
        <v>126600</v>
      </c>
      <c r="S64" s="46"/>
    </row>
    <row r="65" spans="1:19" ht="19.5" customHeight="1">
      <c r="A65" s="21">
        <v>43</v>
      </c>
      <c r="B65" s="38" t="s">
        <v>65</v>
      </c>
      <c r="C65" s="22">
        <v>610000</v>
      </c>
      <c r="D65" s="22"/>
      <c r="E65" s="18">
        <f t="shared" si="2"/>
        <v>610000</v>
      </c>
      <c r="G65" s="66"/>
      <c r="H65" s="66"/>
      <c r="I65" s="66"/>
      <c r="J65" s="66"/>
      <c r="K65" s="66"/>
      <c r="L65" s="66"/>
      <c r="M65" s="66"/>
      <c r="N65" s="66">
        <v>610000</v>
      </c>
      <c r="O65" s="66"/>
      <c r="P65" s="66"/>
      <c r="Q65" s="67"/>
      <c r="R65" s="68">
        <f t="shared" si="3"/>
        <v>610000</v>
      </c>
      <c r="S65" s="46"/>
    </row>
    <row r="66" spans="1:19" ht="19.5" customHeight="1">
      <c r="A66" s="21">
        <v>44</v>
      </c>
      <c r="B66" s="17"/>
      <c r="C66" s="22"/>
      <c r="D66" s="22"/>
      <c r="E66" s="18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7"/>
      <c r="R66" s="68"/>
      <c r="S66" s="46"/>
    </row>
    <row r="67" spans="1:19" ht="19.5" customHeight="1">
      <c r="A67" s="21">
        <v>45</v>
      </c>
      <c r="B67" s="17"/>
      <c r="C67" s="22"/>
      <c r="D67" s="22"/>
      <c r="E67" s="18"/>
      <c r="G67" s="66"/>
      <c r="H67" s="66"/>
      <c r="I67" s="66">
        <v>226100</v>
      </c>
      <c r="J67" s="66">
        <v>1214000</v>
      </c>
      <c r="K67" s="66"/>
      <c r="L67" s="66"/>
      <c r="M67" s="66"/>
      <c r="N67" s="66"/>
      <c r="O67" s="66">
        <f>50400-5000</f>
        <v>45400</v>
      </c>
      <c r="P67" s="66">
        <v>88200</v>
      </c>
      <c r="Q67" s="67">
        <v>132000</v>
      </c>
      <c r="R67" s="68">
        <f aca="true" t="shared" si="4" ref="R67:R86">SUM(G67:Q67)</f>
        <v>1705700</v>
      </c>
      <c r="S67" s="46"/>
    </row>
    <row r="68" spans="1:20" ht="19.5" customHeight="1" thickBot="1">
      <c r="A68" s="21"/>
      <c r="B68" s="17"/>
      <c r="C68" s="22"/>
      <c r="D68" s="22"/>
      <c r="E68" s="18"/>
      <c r="G68" s="65">
        <f>SUM(G45:G67)</f>
        <v>945000</v>
      </c>
      <c r="H68" s="65">
        <f aca="true" t="shared" si="5" ref="H68:Q68">SUM(H45:H67)</f>
        <v>250000</v>
      </c>
      <c r="I68" s="65">
        <f t="shared" si="5"/>
        <v>1000000</v>
      </c>
      <c r="J68" s="65">
        <f t="shared" si="5"/>
        <v>1600600</v>
      </c>
      <c r="K68" s="65">
        <f t="shared" si="5"/>
        <v>300000</v>
      </c>
      <c r="L68" s="65">
        <f t="shared" si="5"/>
        <v>970000</v>
      </c>
      <c r="M68" s="65">
        <f t="shared" si="5"/>
        <v>126600</v>
      </c>
      <c r="N68" s="65">
        <f t="shared" si="5"/>
        <v>610000</v>
      </c>
      <c r="O68" s="65">
        <f t="shared" si="5"/>
        <v>50400</v>
      </c>
      <c r="P68" s="65">
        <f t="shared" si="5"/>
        <v>103200</v>
      </c>
      <c r="Q68" s="65">
        <f t="shared" si="5"/>
        <v>140000</v>
      </c>
      <c r="R68" s="68">
        <f t="shared" si="4"/>
        <v>6095800</v>
      </c>
      <c r="S68" s="46"/>
      <c r="T68" s="45"/>
    </row>
    <row r="69" spans="1:20" ht="29.25" customHeight="1" thickBot="1">
      <c r="A69" s="354" t="s">
        <v>7</v>
      </c>
      <c r="B69" s="355"/>
      <c r="C69" s="11">
        <f>SUM(C45:C68)</f>
        <v>4390100</v>
      </c>
      <c r="D69" s="11">
        <f>SUM(D45:D68)</f>
        <v>0</v>
      </c>
      <c r="E69" s="31">
        <f t="shared" si="2"/>
        <v>4390100</v>
      </c>
      <c r="G69" s="65">
        <f aca="true" t="shared" si="6" ref="G69:Q69">G44-G68</f>
        <v>-1000</v>
      </c>
      <c r="H69" s="65">
        <f t="shared" si="6"/>
        <v>0</v>
      </c>
      <c r="I69" s="65">
        <f t="shared" si="6"/>
        <v>0</v>
      </c>
      <c r="J69" s="65">
        <f t="shared" si="6"/>
        <v>100</v>
      </c>
      <c r="K69" s="65">
        <f t="shared" si="6"/>
        <v>-259000</v>
      </c>
      <c r="L69" s="65">
        <f t="shared" si="6"/>
        <v>-670000</v>
      </c>
      <c r="M69" s="65">
        <f t="shared" si="6"/>
        <v>0</v>
      </c>
      <c r="N69" s="65">
        <f t="shared" si="6"/>
        <v>0</v>
      </c>
      <c r="O69" s="65">
        <f t="shared" si="6"/>
        <v>0</v>
      </c>
      <c r="P69" s="65">
        <f t="shared" si="6"/>
        <v>0</v>
      </c>
      <c r="Q69" s="65">
        <f t="shared" si="6"/>
        <v>0</v>
      </c>
      <c r="R69" s="68">
        <f t="shared" si="4"/>
        <v>-929900</v>
      </c>
      <c r="T69" s="2"/>
    </row>
    <row r="70" spans="1:18" ht="29.25" customHeight="1" hidden="1">
      <c r="A70" s="4"/>
      <c r="B70" s="4"/>
      <c r="C70" s="5"/>
      <c r="D70" s="5"/>
      <c r="E70" s="32"/>
      <c r="R70" s="47">
        <f t="shared" si="4"/>
        <v>0</v>
      </c>
    </row>
    <row r="71" spans="1:18" ht="14.25" customHeight="1" hidden="1">
      <c r="A71" s="37" t="s">
        <v>51</v>
      </c>
      <c r="E71" s="33"/>
      <c r="R71" s="47">
        <f t="shared" si="4"/>
        <v>0</v>
      </c>
    </row>
    <row r="72" spans="1:18" ht="27.75" customHeight="1" hidden="1">
      <c r="A72" s="41" t="s">
        <v>27</v>
      </c>
      <c r="B72" s="41"/>
      <c r="C72" s="12">
        <v>39448</v>
      </c>
      <c r="D72" s="12">
        <v>39448</v>
      </c>
      <c r="E72" s="34">
        <v>39448</v>
      </c>
      <c r="R72" s="47">
        <f t="shared" si="4"/>
        <v>0</v>
      </c>
    </row>
    <row r="73" spans="1:18" ht="27.75" customHeight="1" hidden="1">
      <c r="A73" s="39" t="s">
        <v>29</v>
      </c>
      <c r="B73" s="39"/>
      <c r="C73" s="13">
        <v>732000</v>
      </c>
      <c r="D73" s="13">
        <v>732000</v>
      </c>
      <c r="E73" s="35">
        <v>732000</v>
      </c>
      <c r="R73" s="47">
        <f t="shared" si="4"/>
        <v>0</v>
      </c>
    </row>
    <row r="74" spans="1:18" ht="27.75" customHeight="1" hidden="1">
      <c r="A74" s="39" t="s">
        <v>30</v>
      </c>
      <c r="B74" s="39"/>
      <c r="C74" s="13">
        <v>2595576</v>
      </c>
      <c r="D74" s="13">
        <v>2595576</v>
      </c>
      <c r="E74" s="35">
        <v>2595576</v>
      </c>
      <c r="R74" s="47">
        <f t="shared" si="4"/>
        <v>0</v>
      </c>
    </row>
    <row r="75" spans="1:18" ht="27.75" customHeight="1" hidden="1">
      <c r="A75" s="39" t="s">
        <v>31</v>
      </c>
      <c r="B75" s="39"/>
      <c r="C75" s="13">
        <v>843998</v>
      </c>
      <c r="D75" s="13">
        <v>843998</v>
      </c>
      <c r="E75" s="35">
        <v>843998</v>
      </c>
      <c r="R75" s="47">
        <f t="shared" si="4"/>
        <v>0</v>
      </c>
    </row>
    <row r="76" spans="1:18" ht="27.75" customHeight="1" hidden="1">
      <c r="A76" s="40" t="s">
        <v>28</v>
      </c>
      <c r="B76" s="40"/>
      <c r="C76" s="14">
        <f>SUM(C73:C75)</f>
        <v>4171574</v>
      </c>
      <c r="D76" s="14">
        <f>SUM(D73:D75)</f>
        <v>4171574</v>
      </c>
      <c r="E76" s="36">
        <f>SUM(E73:E75)</f>
        <v>4171574</v>
      </c>
      <c r="R76" s="47">
        <f t="shared" si="4"/>
        <v>0</v>
      </c>
    </row>
    <row r="77" spans="5:18" ht="27.75" customHeight="1" hidden="1">
      <c r="E77" s="33"/>
      <c r="R77" s="47">
        <f t="shared" si="4"/>
        <v>0</v>
      </c>
    </row>
    <row r="78" spans="1:18" ht="27.75" customHeight="1" hidden="1">
      <c r="A78" s="41" t="s">
        <v>27</v>
      </c>
      <c r="B78" s="41"/>
      <c r="C78" s="361"/>
      <c r="D78" s="361"/>
      <c r="E78" s="12"/>
      <c r="R78" s="47">
        <f t="shared" si="4"/>
        <v>0</v>
      </c>
    </row>
    <row r="79" spans="1:18" ht="27.75" customHeight="1" hidden="1">
      <c r="A79" s="39" t="s">
        <v>29</v>
      </c>
      <c r="B79" s="39"/>
      <c r="C79" s="360"/>
      <c r="D79" s="360"/>
      <c r="E79" s="42"/>
      <c r="R79" s="47">
        <f t="shared" si="4"/>
        <v>0</v>
      </c>
    </row>
    <row r="80" spans="1:18" ht="21" customHeight="1" hidden="1">
      <c r="A80" s="39" t="s">
        <v>30</v>
      </c>
      <c r="B80" s="39"/>
      <c r="C80" s="360"/>
      <c r="D80" s="360"/>
      <c r="E80" s="42"/>
      <c r="R80" s="47">
        <f t="shared" si="4"/>
        <v>0</v>
      </c>
    </row>
    <row r="81" spans="1:18" ht="21" customHeight="1" hidden="1">
      <c r="A81" s="39" t="s">
        <v>31</v>
      </c>
      <c r="B81" s="39"/>
      <c r="C81" s="360"/>
      <c r="D81" s="360"/>
      <c r="E81" s="42"/>
      <c r="R81" s="47">
        <f t="shared" si="4"/>
        <v>0</v>
      </c>
    </row>
    <row r="82" spans="1:18" ht="21" customHeight="1" hidden="1">
      <c r="A82" s="39" t="s">
        <v>54</v>
      </c>
      <c r="B82" s="39"/>
      <c r="C82" s="360">
        <v>0</v>
      </c>
      <c r="D82" s="360"/>
      <c r="E82" s="42"/>
      <c r="R82" s="47">
        <f t="shared" si="4"/>
        <v>0</v>
      </c>
    </row>
    <row r="83" spans="1:18" ht="21" customHeight="1" hidden="1">
      <c r="A83" s="39" t="s">
        <v>55</v>
      </c>
      <c r="B83" s="39"/>
      <c r="C83" s="360">
        <v>0</v>
      </c>
      <c r="D83" s="360"/>
      <c r="E83" s="42"/>
      <c r="R83" s="47">
        <f t="shared" si="4"/>
        <v>0</v>
      </c>
    </row>
    <row r="84" spans="1:18" ht="21" customHeight="1" hidden="1">
      <c r="A84" s="39" t="s">
        <v>66</v>
      </c>
      <c r="B84" s="39"/>
      <c r="C84" s="360">
        <v>0</v>
      </c>
      <c r="D84" s="360"/>
      <c r="E84" s="42"/>
      <c r="R84" s="47">
        <f t="shared" si="4"/>
        <v>0</v>
      </c>
    </row>
    <row r="85" spans="1:18" ht="21" customHeight="1" hidden="1">
      <c r="A85" s="40" t="s">
        <v>28</v>
      </c>
      <c r="B85" s="40"/>
      <c r="C85" s="359">
        <f>SUM(C79:C84)</f>
        <v>0</v>
      </c>
      <c r="D85" s="359"/>
      <c r="E85" s="43">
        <f>SUM(E79:E84)</f>
        <v>0</v>
      </c>
      <c r="R85" s="47">
        <f t="shared" si="4"/>
        <v>0</v>
      </c>
    </row>
    <row r="86" ht="25.5" customHeight="1" hidden="1">
      <c r="R86" s="47">
        <f t="shared" si="4"/>
        <v>0</v>
      </c>
    </row>
    <row r="87" ht="21" customHeight="1"/>
    <row r="88" ht="24.75" customHeight="1"/>
    <row r="89" ht="24.75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7" customHeight="1"/>
    <row r="97" ht="21" customHeight="1"/>
    <row r="98" ht="21" customHeight="1"/>
  </sheetData>
  <sheetProtection/>
  <mergeCells count="29">
    <mergeCell ref="C85:D85"/>
    <mergeCell ref="C80:D80"/>
    <mergeCell ref="C81:D81"/>
    <mergeCell ref="A69:B69"/>
    <mergeCell ref="C78:D78"/>
    <mergeCell ref="C79:D79"/>
    <mergeCell ref="C82:D82"/>
    <mergeCell ref="C84:D84"/>
    <mergeCell ref="C83:D83"/>
    <mergeCell ref="A7:B7"/>
    <mergeCell ref="A9:B9"/>
    <mergeCell ref="A8:B8"/>
    <mergeCell ref="A59:A60"/>
    <mergeCell ref="A40:B40"/>
    <mergeCell ref="A15:B15"/>
    <mergeCell ref="A16:B16"/>
    <mergeCell ref="A20:E20"/>
    <mergeCell ref="A56:A57"/>
    <mergeCell ref="A18:B18"/>
    <mergeCell ref="A14:B14"/>
    <mergeCell ref="A17:B17"/>
    <mergeCell ref="A1:E1"/>
    <mergeCell ref="A2:E2"/>
    <mergeCell ref="A10:B10"/>
    <mergeCell ref="A12:B12"/>
    <mergeCell ref="A11:B11"/>
    <mergeCell ref="A13:B13"/>
    <mergeCell ref="A5:B5"/>
    <mergeCell ref="A6:B6"/>
  </mergeCells>
  <printOptions horizontalCentered="1"/>
  <pageMargins left="0.1968503937007874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M17" sqref="M17"/>
    </sheetView>
  </sheetViews>
  <sheetFormatPr defaultColWidth="9.00390625" defaultRowHeight="12.75"/>
  <cols>
    <col min="1" max="1" width="17.125" style="0" customWidth="1"/>
    <col min="16" max="16" width="15.25390625" style="0" customWidth="1"/>
    <col min="17" max="17" width="14.625" style="0" customWidth="1"/>
  </cols>
  <sheetData>
    <row r="1" spans="1:17" ht="18.75" thickBot="1">
      <c r="A1" s="362" t="s">
        <v>141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139"/>
    </row>
    <row r="2" spans="1:17" ht="15" hidden="1">
      <c r="A2" s="120"/>
      <c r="B2" s="120"/>
      <c r="C2" s="120">
        <v>3169</v>
      </c>
      <c r="D2" s="120">
        <v>3168</v>
      </c>
      <c r="E2" s="120">
        <v>3137</v>
      </c>
      <c r="F2" s="120">
        <v>3151</v>
      </c>
      <c r="G2" s="120">
        <v>3124</v>
      </c>
      <c r="H2" s="120">
        <v>3130</v>
      </c>
      <c r="I2" s="120">
        <v>3146</v>
      </c>
      <c r="J2" s="121">
        <v>3131</v>
      </c>
      <c r="K2" s="121">
        <v>3118</v>
      </c>
      <c r="L2" s="120">
        <v>740</v>
      </c>
      <c r="M2" s="120">
        <v>3198</v>
      </c>
      <c r="N2" s="120">
        <v>3121</v>
      </c>
      <c r="O2" s="120"/>
      <c r="P2" s="120"/>
      <c r="Q2" s="120"/>
    </row>
    <row r="3" spans="1:17" ht="15.75" hidden="1" thickBot="1">
      <c r="A3" s="122"/>
      <c r="B3" s="120"/>
      <c r="C3" s="123">
        <v>101</v>
      </c>
      <c r="D3" s="123">
        <v>112</v>
      </c>
      <c r="E3" s="123">
        <v>103</v>
      </c>
      <c r="F3" s="123">
        <v>111</v>
      </c>
      <c r="G3" s="123">
        <v>119</v>
      </c>
      <c r="H3" s="120">
        <v>130</v>
      </c>
      <c r="I3" s="120">
        <v>130</v>
      </c>
      <c r="J3" s="121">
        <v>130</v>
      </c>
      <c r="K3" s="124">
        <v>131</v>
      </c>
      <c r="L3" s="120">
        <v>131</v>
      </c>
      <c r="M3" s="120">
        <v>131</v>
      </c>
      <c r="N3" s="123">
        <v>132</v>
      </c>
      <c r="O3" s="120"/>
      <c r="P3" s="120"/>
      <c r="Q3" s="140"/>
    </row>
    <row r="4" spans="1:17" ht="12.75">
      <c r="A4" s="364" t="s">
        <v>143</v>
      </c>
      <c r="B4" s="327" t="s">
        <v>145</v>
      </c>
      <c r="C4" s="329" t="s">
        <v>71</v>
      </c>
      <c r="D4" s="331" t="s">
        <v>72</v>
      </c>
      <c r="E4" s="331" t="s">
        <v>73</v>
      </c>
      <c r="F4" s="333" t="s">
        <v>74</v>
      </c>
      <c r="G4" s="333" t="s">
        <v>75</v>
      </c>
      <c r="H4" s="333" t="s">
        <v>127</v>
      </c>
      <c r="I4" s="335" t="s">
        <v>128</v>
      </c>
      <c r="J4" s="335" t="s">
        <v>129</v>
      </c>
      <c r="K4" s="335" t="s">
        <v>130</v>
      </c>
      <c r="L4" s="335" t="s">
        <v>131</v>
      </c>
      <c r="M4" s="333" t="s">
        <v>132</v>
      </c>
      <c r="N4" s="335" t="s">
        <v>133</v>
      </c>
      <c r="O4" s="335" t="s">
        <v>142</v>
      </c>
      <c r="P4" s="337" t="s">
        <v>146</v>
      </c>
      <c r="Q4" s="322" t="s">
        <v>147</v>
      </c>
    </row>
    <row r="5" spans="1:17" ht="47.25" customHeight="1" thickBot="1">
      <c r="A5" s="365"/>
      <c r="B5" s="328"/>
      <c r="C5" s="330"/>
      <c r="D5" s="332"/>
      <c r="E5" s="332"/>
      <c r="F5" s="334"/>
      <c r="G5" s="334"/>
      <c r="H5" s="334"/>
      <c r="I5" s="336"/>
      <c r="J5" s="336"/>
      <c r="K5" s="336"/>
      <c r="L5" s="336"/>
      <c r="M5" s="334"/>
      <c r="N5" s="336"/>
      <c r="O5" s="336"/>
      <c r="P5" s="321"/>
      <c r="Q5" s="323"/>
    </row>
    <row r="6" spans="1:17" ht="13.5" thickBot="1">
      <c r="A6" s="49" t="s">
        <v>76</v>
      </c>
      <c r="B6" s="50"/>
      <c r="C6" s="141"/>
      <c r="D6" s="142">
        <f>D39*4</f>
        <v>114104</v>
      </c>
      <c r="E6" s="142">
        <v>250000</v>
      </c>
      <c r="F6" s="143">
        <v>103200</v>
      </c>
      <c r="G6" s="142">
        <v>50400</v>
      </c>
      <c r="H6" s="142">
        <f>C49</f>
        <v>500000</v>
      </c>
      <c r="I6" s="142">
        <v>22838</v>
      </c>
      <c r="J6" s="142">
        <v>247525</v>
      </c>
      <c r="K6" s="142">
        <v>750000</v>
      </c>
      <c r="L6" s="142">
        <v>183442</v>
      </c>
      <c r="M6" s="142">
        <v>100000</v>
      </c>
      <c r="N6" s="142">
        <v>227336</v>
      </c>
      <c r="O6" s="119">
        <v>658362</v>
      </c>
      <c r="P6" s="137"/>
      <c r="Q6" s="138"/>
    </row>
    <row r="7" spans="1:17" ht="15">
      <c r="A7" s="51" t="s">
        <v>77</v>
      </c>
      <c r="B7" s="52">
        <v>1119</v>
      </c>
      <c r="C7" s="144">
        <f aca="true" t="shared" si="0" ref="C7:C36">B7*25</f>
        <v>27975</v>
      </c>
      <c r="D7" s="125">
        <f>4*B7</f>
        <v>4476</v>
      </c>
      <c r="E7" s="145">
        <f>($E$6/$E$39)*B7</f>
        <v>10287.952338923213</v>
      </c>
      <c r="F7" s="146">
        <f>($F$6/$F$39)*B7</f>
        <v>4246.866725507502</v>
      </c>
      <c r="G7" s="125">
        <f aca="true" t="shared" si="1" ref="G7:G36">(50400/$B$37)*B7</f>
        <v>1514.9649447981303</v>
      </c>
      <c r="H7" s="125">
        <f>($H$6/$H$39)*B7</f>
        <v>20575.904677846425</v>
      </c>
      <c r="I7" s="125">
        <f>$I$6/$H$39*B7</f>
        <v>939.8250220653133</v>
      </c>
      <c r="J7" s="125">
        <f>$J$6/$J$39*B7</f>
        <v>10186.101610767873</v>
      </c>
      <c r="K7" s="125"/>
      <c r="L7" s="125"/>
      <c r="M7" s="125"/>
      <c r="N7" s="125"/>
      <c r="O7" s="125"/>
      <c r="P7" s="147">
        <f aca="true" t="shared" si="2" ref="P7:P36">SUM(D7:O7)</f>
        <v>52227.61531990846</v>
      </c>
      <c r="Q7" s="148">
        <f aca="true" t="shared" si="3" ref="Q7:Q36">C7+P7</f>
        <v>80202.61531990845</v>
      </c>
    </row>
    <row r="8" spans="1:17" ht="15">
      <c r="A8" s="53" t="s">
        <v>81</v>
      </c>
      <c r="B8" s="54">
        <v>175</v>
      </c>
      <c r="C8" s="149">
        <f t="shared" si="0"/>
        <v>4375</v>
      </c>
      <c r="D8" s="150"/>
      <c r="E8" s="150">
        <f>($E$6/$E$39)*B8</f>
        <v>1608.9290967931745</v>
      </c>
      <c r="F8" s="146">
        <f>($F$6/$F$39)*B8</f>
        <v>664.1659311562224</v>
      </c>
      <c r="G8" s="125">
        <f t="shared" si="1"/>
        <v>236.92481263599</v>
      </c>
      <c r="H8" s="125">
        <f>($H$6/$H$39)*B8</f>
        <v>3217.858193586349</v>
      </c>
      <c r="I8" s="125">
        <f>$I$6/$H$39*B8</f>
        <v>146.97889085025008</v>
      </c>
      <c r="J8" s="125">
        <f>$J$6/$J$39*B8</f>
        <v>1593.000698734922</v>
      </c>
      <c r="K8" s="125"/>
      <c r="L8" s="125"/>
      <c r="M8" s="150"/>
      <c r="N8" s="150"/>
      <c r="O8" s="125"/>
      <c r="P8" s="147">
        <f t="shared" si="2"/>
        <v>7467.857623756909</v>
      </c>
      <c r="Q8" s="148">
        <f t="shared" si="3"/>
        <v>11842.857623756909</v>
      </c>
    </row>
    <row r="9" spans="1:17" ht="15">
      <c r="A9" s="53" t="s">
        <v>78</v>
      </c>
      <c r="B9" s="54">
        <v>3096</v>
      </c>
      <c r="C9" s="149">
        <f t="shared" si="0"/>
        <v>77400</v>
      </c>
      <c r="D9" s="125"/>
      <c r="E9" s="150">
        <f>($E$6/$E$39)*B9</f>
        <v>28464.25419240953</v>
      </c>
      <c r="F9" s="146">
        <f>($F$6/$F$39)*B9</f>
        <v>11750.044130626655</v>
      </c>
      <c r="G9" s="125">
        <f t="shared" si="1"/>
        <v>4191.538399548715</v>
      </c>
      <c r="H9" s="125">
        <f>($H$6/$H$39)*B9</f>
        <v>56928.50838481906</v>
      </c>
      <c r="I9" s="125">
        <f>$I$6/$H$39*B9</f>
        <v>2600.2665489849956</v>
      </c>
      <c r="J9" s="125">
        <f>$J$6/$J$39*B9</f>
        <v>28182.45807590468</v>
      </c>
      <c r="K9" s="125"/>
      <c r="L9" s="125"/>
      <c r="M9" s="150"/>
      <c r="N9" s="150">
        <v>113668</v>
      </c>
      <c r="O9" s="125">
        <v>329181</v>
      </c>
      <c r="P9" s="147">
        <f t="shared" si="2"/>
        <v>574966.0697322936</v>
      </c>
      <c r="Q9" s="148">
        <f t="shared" si="3"/>
        <v>652366.0697322936</v>
      </c>
    </row>
    <row r="10" spans="1:17" ht="15">
      <c r="A10" s="53" t="s">
        <v>79</v>
      </c>
      <c r="B10" s="54">
        <v>407</v>
      </c>
      <c r="C10" s="149">
        <f t="shared" si="0"/>
        <v>10175</v>
      </c>
      <c r="D10" s="316">
        <f>4*B10</f>
        <v>1628</v>
      </c>
      <c r="E10" s="317"/>
      <c r="F10" s="318"/>
      <c r="G10" s="316">
        <f t="shared" si="1"/>
        <v>551.0194213877024</v>
      </c>
      <c r="H10" s="316"/>
      <c r="I10" s="316"/>
      <c r="J10" s="316"/>
      <c r="K10" s="316"/>
      <c r="L10" s="316"/>
      <c r="M10" s="317"/>
      <c r="N10" s="317"/>
      <c r="O10" s="316"/>
      <c r="P10" s="147">
        <f t="shared" si="2"/>
        <v>2179.0194213877026</v>
      </c>
      <c r="Q10" s="148">
        <f t="shared" si="3"/>
        <v>12354.019421387702</v>
      </c>
    </row>
    <row r="11" spans="1:17" ht="15">
      <c r="A11" s="53" t="s">
        <v>80</v>
      </c>
      <c r="B11" s="54">
        <v>150</v>
      </c>
      <c r="C11" s="149">
        <f t="shared" si="0"/>
        <v>3750</v>
      </c>
      <c r="D11" s="150">
        <f>4*B11</f>
        <v>600</v>
      </c>
      <c r="E11" s="150">
        <f>($E$6/$E$39)*B11</f>
        <v>1379.0820829655781</v>
      </c>
      <c r="F11" s="146">
        <f>($F$6/$F$39)*B11</f>
        <v>569.2850838481907</v>
      </c>
      <c r="G11" s="125">
        <f t="shared" si="1"/>
        <v>203.07841083084858</v>
      </c>
      <c r="H11" s="125">
        <f>($H$6/$H$39)*B11</f>
        <v>2758.1641659311563</v>
      </c>
      <c r="I11" s="125">
        <f>$I$6/$H$39*B11</f>
        <v>125.9819064430715</v>
      </c>
      <c r="J11" s="125">
        <f>$J$6/$J$39*B11</f>
        <v>1365.4291703442188</v>
      </c>
      <c r="K11" s="125"/>
      <c r="L11" s="125"/>
      <c r="M11" s="150"/>
      <c r="N11" s="150"/>
      <c r="O11" s="125"/>
      <c r="P11" s="147">
        <f t="shared" si="2"/>
        <v>7001.020820363063</v>
      </c>
      <c r="Q11" s="148">
        <f t="shared" si="3"/>
        <v>10751.020820363063</v>
      </c>
    </row>
    <row r="12" spans="1:17" ht="15">
      <c r="A12" s="53" t="s">
        <v>82</v>
      </c>
      <c r="B12" s="54">
        <v>775</v>
      </c>
      <c r="C12" s="149">
        <f t="shared" si="0"/>
        <v>19375</v>
      </c>
      <c r="D12" s="125">
        <f>4*B12</f>
        <v>3100</v>
      </c>
      <c r="E12" s="150"/>
      <c r="F12" s="146"/>
      <c r="G12" s="125">
        <f t="shared" si="1"/>
        <v>1049.2384559593843</v>
      </c>
      <c r="H12" s="125"/>
      <c r="I12" s="125"/>
      <c r="J12" s="125"/>
      <c r="K12" s="125"/>
      <c r="L12" s="125"/>
      <c r="M12" s="150"/>
      <c r="N12" s="150"/>
      <c r="O12" s="125"/>
      <c r="P12" s="147">
        <f t="shared" si="2"/>
        <v>4149.238455959385</v>
      </c>
      <c r="Q12" s="148">
        <f t="shared" si="3"/>
        <v>23524.238455959385</v>
      </c>
    </row>
    <row r="13" spans="1:17" ht="15">
      <c r="A13" s="53" t="s">
        <v>83</v>
      </c>
      <c r="B13" s="54">
        <v>315</v>
      </c>
      <c r="C13" s="149">
        <f t="shared" si="0"/>
        <v>7875</v>
      </c>
      <c r="D13" s="150"/>
      <c r="E13" s="150"/>
      <c r="F13" s="146"/>
      <c r="G13" s="125">
        <f t="shared" si="1"/>
        <v>426.464662744782</v>
      </c>
      <c r="H13" s="125"/>
      <c r="I13" s="125"/>
      <c r="J13" s="125"/>
      <c r="K13" s="125"/>
      <c r="L13" s="125"/>
      <c r="M13" s="150"/>
      <c r="N13" s="150"/>
      <c r="O13" s="125"/>
      <c r="P13" s="147">
        <f t="shared" si="2"/>
        <v>426.464662744782</v>
      </c>
      <c r="Q13" s="148">
        <f t="shared" si="3"/>
        <v>8301.464662744782</v>
      </c>
    </row>
    <row r="14" spans="1:17" ht="15">
      <c r="A14" s="53" t="s">
        <v>84</v>
      </c>
      <c r="B14" s="54">
        <v>219</v>
      </c>
      <c r="C14" s="149">
        <f t="shared" si="0"/>
        <v>5475</v>
      </c>
      <c r="D14" s="125">
        <f aca="true" t="shared" si="4" ref="D14:D19">4*B14</f>
        <v>876</v>
      </c>
      <c r="E14" s="150"/>
      <c r="F14" s="146"/>
      <c r="G14" s="125">
        <f t="shared" si="1"/>
        <v>296.49447981303894</v>
      </c>
      <c r="H14" s="125"/>
      <c r="I14" s="125"/>
      <c r="J14" s="125"/>
      <c r="K14" s="125"/>
      <c r="L14" s="125"/>
      <c r="M14" s="150"/>
      <c r="N14" s="150"/>
      <c r="O14" s="125"/>
      <c r="P14" s="147">
        <f t="shared" si="2"/>
        <v>1172.4944798130389</v>
      </c>
      <c r="Q14" s="148">
        <f t="shared" si="3"/>
        <v>6647.494479813039</v>
      </c>
    </row>
    <row r="15" spans="1:17" ht="15">
      <c r="A15" s="53" t="s">
        <v>85</v>
      </c>
      <c r="B15" s="54">
        <v>459</v>
      </c>
      <c r="C15" s="149">
        <f t="shared" si="0"/>
        <v>11475</v>
      </c>
      <c r="D15" s="125">
        <f t="shared" si="4"/>
        <v>1836</v>
      </c>
      <c r="E15" s="150"/>
      <c r="F15" s="146"/>
      <c r="G15" s="125">
        <f t="shared" si="1"/>
        <v>621.4199371423966</v>
      </c>
      <c r="H15" s="125"/>
      <c r="I15" s="125"/>
      <c r="J15" s="125"/>
      <c r="K15" s="125"/>
      <c r="L15" s="125"/>
      <c r="M15" s="150"/>
      <c r="N15" s="150"/>
      <c r="O15" s="125"/>
      <c r="P15" s="147">
        <f t="shared" si="2"/>
        <v>2457.4199371423965</v>
      </c>
      <c r="Q15" s="148">
        <f t="shared" si="3"/>
        <v>13932.419937142397</v>
      </c>
    </row>
    <row r="16" spans="1:17" ht="15">
      <c r="A16" s="53" t="s">
        <v>86</v>
      </c>
      <c r="B16" s="54">
        <v>3301</v>
      </c>
      <c r="C16" s="149">
        <f t="shared" si="0"/>
        <v>82525</v>
      </c>
      <c r="D16" s="125">
        <f t="shared" si="4"/>
        <v>13204</v>
      </c>
      <c r="E16" s="150">
        <f>($E$6/$E$39)*B16</f>
        <v>30348.999705795824</v>
      </c>
      <c r="F16" s="146">
        <f>($F$6/$F$39)*B16</f>
        <v>12528.067078552516</v>
      </c>
      <c r="G16" s="125">
        <f t="shared" si="1"/>
        <v>4469.078894350874</v>
      </c>
      <c r="H16" s="125">
        <f>($H$6/$H$39)*B16</f>
        <v>60697.99941159165</v>
      </c>
      <c r="I16" s="125">
        <f>$I$6/$H$39*B16</f>
        <v>2772.44182112386</v>
      </c>
      <c r="J16" s="125">
        <f>$J$6/$J$39*B16</f>
        <v>30048.544608708446</v>
      </c>
      <c r="K16" s="125"/>
      <c r="L16" s="125"/>
      <c r="M16" s="150"/>
      <c r="N16" s="150"/>
      <c r="O16" s="125"/>
      <c r="P16" s="147">
        <f t="shared" si="2"/>
        <v>154069.1315201232</v>
      </c>
      <c r="Q16" s="148">
        <f t="shared" si="3"/>
        <v>236594.1315201232</v>
      </c>
    </row>
    <row r="17" spans="1:17" ht="15">
      <c r="A17" s="53" t="s">
        <v>87</v>
      </c>
      <c r="B17" s="54">
        <v>695</v>
      </c>
      <c r="C17" s="149">
        <f t="shared" si="0"/>
        <v>17375</v>
      </c>
      <c r="D17" s="125">
        <f t="shared" si="4"/>
        <v>2780</v>
      </c>
      <c r="E17" s="150">
        <f>($E$6/$E$39)*B17</f>
        <v>6389.746984407178</v>
      </c>
      <c r="F17" s="146">
        <f>($F$6/$F$39)*B17</f>
        <v>2637.6875551632834</v>
      </c>
      <c r="G17" s="125">
        <f t="shared" si="1"/>
        <v>940.9299701829317</v>
      </c>
      <c r="H17" s="125">
        <f>($H$6/$H$39)*B17</f>
        <v>12779.493968814357</v>
      </c>
      <c r="I17" s="125">
        <f>$I$6/$H$39*B17</f>
        <v>583.7161665195646</v>
      </c>
      <c r="J17" s="125">
        <f>$J$6/$J$39*B17</f>
        <v>6326.488489261548</v>
      </c>
      <c r="K17" s="125"/>
      <c r="L17" s="125"/>
      <c r="M17" s="150"/>
      <c r="N17" s="150"/>
      <c r="O17" s="125"/>
      <c r="P17" s="147">
        <f t="shared" si="2"/>
        <v>32438.063134348864</v>
      </c>
      <c r="Q17" s="148">
        <f t="shared" si="3"/>
        <v>49813.063134348864</v>
      </c>
    </row>
    <row r="18" spans="1:17" ht="15">
      <c r="A18" s="53" t="s">
        <v>89</v>
      </c>
      <c r="B18" s="54">
        <v>322</v>
      </c>
      <c r="C18" s="149">
        <f t="shared" si="0"/>
        <v>8050</v>
      </c>
      <c r="D18" s="125">
        <f t="shared" si="4"/>
        <v>1288</v>
      </c>
      <c r="E18" s="150"/>
      <c r="F18" s="146"/>
      <c r="G18" s="125">
        <f t="shared" si="1"/>
        <v>435.94165525022163</v>
      </c>
      <c r="H18" s="125"/>
      <c r="I18" s="125"/>
      <c r="J18" s="125"/>
      <c r="K18" s="125"/>
      <c r="L18" s="125"/>
      <c r="M18" s="150"/>
      <c r="N18" s="150"/>
      <c r="O18" s="125"/>
      <c r="P18" s="147">
        <f t="shared" si="2"/>
        <v>1723.9416552502216</v>
      </c>
      <c r="Q18" s="148">
        <f t="shared" si="3"/>
        <v>9773.941655250223</v>
      </c>
    </row>
    <row r="19" spans="1:17" ht="15">
      <c r="A19" s="53" t="s">
        <v>90</v>
      </c>
      <c r="B19" s="54">
        <v>885</v>
      </c>
      <c r="C19" s="149">
        <f t="shared" si="0"/>
        <v>22125</v>
      </c>
      <c r="D19" s="125">
        <f t="shared" si="4"/>
        <v>3540</v>
      </c>
      <c r="E19" s="150"/>
      <c r="F19" s="146"/>
      <c r="G19" s="125">
        <f t="shared" si="1"/>
        <v>1198.1626239020065</v>
      </c>
      <c r="H19" s="125"/>
      <c r="I19" s="125"/>
      <c r="J19" s="125"/>
      <c r="K19" s="125"/>
      <c r="L19" s="125"/>
      <c r="M19" s="150"/>
      <c r="N19" s="150"/>
      <c r="O19" s="125"/>
      <c r="P19" s="147">
        <f t="shared" si="2"/>
        <v>4738.162623902006</v>
      </c>
      <c r="Q19" s="148">
        <f t="shared" si="3"/>
        <v>26863.162623902004</v>
      </c>
    </row>
    <row r="20" spans="1:17" ht="15">
      <c r="A20" s="53" t="s">
        <v>91</v>
      </c>
      <c r="B20" s="55">
        <v>4559</v>
      </c>
      <c r="C20" s="149">
        <f t="shared" si="0"/>
        <v>113975</v>
      </c>
      <c r="D20" s="125"/>
      <c r="E20" s="150">
        <f>($E$6/$E$39)*B20</f>
        <v>41914.90144160047</v>
      </c>
      <c r="F20" s="146">
        <f>($F$6/$F$39)*B20</f>
        <v>17302.471315092676</v>
      </c>
      <c r="G20" s="125">
        <f t="shared" si="1"/>
        <v>6172.229833185591</v>
      </c>
      <c r="H20" s="125">
        <f>($H$6/$H$39)*B20</f>
        <v>83829.80288320094</v>
      </c>
      <c r="I20" s="125">
        <f>$I$6/$H$39*B20</f>
        <v>3829.010076493086</v>
      </c>
      <c r="J20" s="125">
        <f>$J$6/$J$39*B20</f>
        <v>41499.94391732863</v>
      </c>
      <c r="K20" s="125"/>
      <c r="L20" s="125"/>
      <c r="M20" s="150"/>
      <c r="N20" s="150">
        <v>113668</v>
      </c>
      <c r="O20" s="125">
        <v>329181</v>
      </c>
      <c r="P20" s="147">
        <f t="shared" si="2"/>
        <v>637397.3594669014</v>
      </c>
      <c r="Q20" s="148">
        <f t="shared" si="3"/>
        <v>751372.3594669014</v>
      </c>
    </row>
    <row r="21" spans="1:17" ht="15">
      <c r="A21" s="53" t="s">
        <v>92</v>
      </c>
      <c r="B21" s="54">
        <v>996</v>
      </c>
      <c r="C21" s="149">
        <f t="shared" si="0"/>
        <v>24900</v>
      </c>
      <c r="D21" s="125">
        <f>4*B21</f>
        <v>3984</v>
      </c>
      <c r="E21" s="150"/>
      <c r="F21" s="146"/>
      <c r="G21" s="125">
        <f t="shared" si="1"/>
        <v>1348.4406479168345</v>
      </c>
      <c r="H21" s="125"/>
      <c r="I21" s="125"/>
      <c r="J21" s="125"/>
      <c r="K21" s="125"/>
      <c r="L21" s="125"/>
      <c r="M21" s="150"/>
      <c r="N21" s="150"/>
      <c r="O21" s="125"/>
      <c r="P21" s="147">
        <f t="shared" si="2"/>
        <v>5332.440647916835</v>
      </c>
      <c r="Q21" s="148">
        <f t="shared" si="3"/>
        <v>30232.440647916836</v>
      </c>
    </row>
    <row r="22" spans="1:17" ht="15">
      <c r="A22" s="53" t="s">
        <v>88</v>
      </c>
      <c r="B22" s="55">
        <v>6322</v>
      </c>
      <c r="C22" s="149">
        <f t="shared" si="0"/>
        <v>158050</v>
      </c>
      <c r="D22" s="125">
        <f>4*B22</f>
        <v>25288</v>
      </c>
      <c r="E22" s="150">
        <f>($E$6/$E$39)*B22</f>
        <v>58123.712856722566</v>
      </c>
      <c r="F22" s="146">
        <f>($F$6/$F$39)*B22</f>
        <v>23993.468667255078</v>
      </c>
      <c r="G22" s="125">
        <f t="shared" si="1"/>
        <v>8559.078088484164</v>
      </c>
      <c r="H22" s="125">
        <f>($H$6/$H$39)*B22</f>
        <v>116247.42571344513</v>
      </c>
      <c r="I22" s="125">
        <f>$I$6/$H$39*B22</f>
        <v>5309.71741688732</v>
      </c>
      <c r="J22" s="125">
        <f>$J$6/$J$39*B22</f>
        <v>57548.288099441015</v>
      </c>
      <c r="K22" s="125">
        <v>260000</v>
      </c>
      <c r="L22" s="125">
        <v>73377</v>
      </c>
      <c r="M22" s="150">
        <v>40000</v>
      </c>
      <c r="N22" s="150"/>
      <c r="O22" s="125"/>
      <c r="P22" s="147">
        <f t="shared" si="2"/>
        <v>668446.6908422352</v>
      </c>
      <c r="Q22" s="148">
        <f t="shared" si="3"/>
        <v>826496.6908422352</v>
      </c>
    </row>
    <row r="23" spans="1:17" ht="15">
      <c r="A23" s="53" t="s">
        <v>94</v>
      </c>
      <c r="B23" s="54">
        <v>556</v>
      </c>
      <c r="C23" s="149">
        <f t="shared" si="0"/>
        <v>13900</v>
      </c>
      <c r="D23" s="125"/>
      <c r="E23" s="150">
        <f>($E$6/$E$39)*B23</f>
        <v>5111.797587525743</v>
      </c>
      <c r="F23" s="146">
        <f>($F$6/$F$39)*B23</f>
        <v>2110.1500441306266</v>
      </c>
      <c r="G23" s="125">
        <f t="shared" si="1"/>
        <v>752.7439761463454</v>
      </c>
      <c r="H23" s="125">
        <f>($H$6/$H$39)*B23</f>
        <v>10223.595175051487</v>
      </c>
      <c r="I23" s="125">
        <f>$I$6/$H$39*B23</f>
        <v>466.97293321565166</v>
      </c>
      <c r="J23" s="125">
        <f>$J$6/$J$39*B23</f>
        <v>5061.190791409238</v>
      </c>
      <c r="K23" s="125"/>
      <c r="L23" s="125"/>
      <c r="M23" s="150"/>
      <c r="N23" s="150"/>
      <c r="O23" s="125"/>
      <c r="P23" s="147">
        <f t="shared" si="2"/>
        <v>23726.450507479094</v>
      </c>
      <c r="Q23" s="148">
        <f t="shared" si="3"/>
        <v>37626.450507479094</v>
      </c>
    </row>
    <row r="24" spans="1:17" ht="15">
      <c r="A24" s="53" t="s">
        <v>93</v>
      </c>
      <c r="B24" s="54">
        <v>745</v>
      </c>
      <c r="C24" s="149">
        <f t="shared" si="0"/>
        <v>18625</v>
      </c>
      <c r="D24" s="150">
        <f aca="true" t="shared" si="5" ref="D24:D36">4*B24</f>
        <v>2980</v>
      </c>
      <c r="E24" s="150"/>
      <c r="F24" s="146"/>
      <c r="G24" s="125">
        <f t="shared" si="1"/>
        <v>1008.6227737932146</v>
      </c>
      <c r="H24" s="125"/>
      <c r="I24" s="125"/>
      <c r="J24" s="125"/>
      <c r="K24" s="125">
        <v>100000</v>
      </c>
      <c r="L24" s="125"/>
      <c r="M24" s="150"/>
      <c r="N24" s="150"/>
      <c r="O24" s="125"/>
      <c r="P24" s="147">
        <f t="shared" si="2"/>
        <v>103988.62277379322</v>
      </c>
      <c r="Q24" s="148">
        <f t="shared" si="3"/>
        <v>122613.62277379322</v>
      </c>
    </row>
    <row r="25" spans="1:17" ht="15">
      <c r="A25" s="53" t="s">
        <v>95</v>
      </c>
      <c r="B25" s="56">
        <v>1107</v>
      </c>
      <c r="C25" s="151">
        <f t="shared" si="0"/>
        <v>27675</v>
      </c>
      <c r="D25" s="125">
        <f t="shared" si="5"/>
        <v>4428</v>
      </c>
      <c r="E25" s="150"/>
      <c r="F25" s="146"/>
      <c r="G25" s="125">
        <f t="shared" si="1"/>
        <v>1498.7186719316626</v>
      </c>
      <c r="H25" s="125"/>
      <c r="I25" s="125"/>
      <c r="J25" s="125"/>
      <c r="K25" s="125">
        <v>130000</v>
      </c>
      <c r="L25" s="125">
        <v>36688</v>
      </c>
      <c r="M25" s="150">
        <v>20000</v>
      </c>
      <c r="N25" s="150"/>
      <c r="O25" s="125"/>
      <c r="P25" s="147">
        <f t="shared" si="2"/>
        <v>192614.71867193165</v>
      </c>
      <c r="Q25" s="148">
        <f t="shared" si="3"/>
        <v>220289.71867193165</v>
      </c>
    </row>
    <row r="26" spans="1:17" ht="15">
      <c r="A26" s="53" t="s">
        <v>96</v>
      </c>
      <c r="B26" s="56">
        <v>618</v>
      </c>
      <c r="C26" s="151">
        <f t="shared" si="0"/>
        <v>15450</v>
      </c>
      <c r="D26" s="125">
        <f t="shared" si="5"/>
        <v>2472</v>
      </c>
      <c r="E26" s="150"/>
      <c r="F26" s="146"/>
      <c r="G26" s="125">
        <f t="shared" si="1"/>
        <v>836.6830526230962</v>
      </c>
      <c r="H26" s="125"/>
      <c r="I26" s="125"/>
      <c r="J26" s="125"/>
      <c r="K26" s="125"/>
      <c r="L26" s="125"/>
      <c r="M26" s="150"/>
      <c r="N26" s="150"/>
      <c r="O26" s="125"/>
      <c r="P26" s="147">
        <f t="shared" si="2"/>
        <v>3308.683052623096</v>
      </c>
      <c r="Q26" s="148">
        <f t="shared" si="3"/>
        <v>18758.683052623095</v>
      </c>
    </row>
    <row r="27" spans="1:17" ht="15">
      <c r="A27" s="53" t="s">
        <v>97</v>
      </c>
      <c r="B27" s="56">
        <v>531</v>
      </c>
      <c r="C27" s="151">
        <f t="shared" si="0"/>
        <v>13275</v>
      </c>
      <c r="D27" s="125">
        <f t="shared" si="5"/>
        <v>2124</v>
      </c>
      <c r="E27" s="150">
        <f>($E$6/$E$39)*B27</f>
        <v>4881.950573698146</v>
      </c>
      <c r="F27" s="146">
        <f>($F$6/$F$39)*B27</f>
        <v>2015.269196822595</v>
      </c>
      <c r="G27" s="125">
        <f t="shared" si="1"/>
        <v>718.897574341204</v>
      </c>
      <c r="H27" s="125">
        <f>($H$6/$H$39)*B27</f>
        <v>9763.901147396293</v>
      </c>
      <c r="I27" s="125">
        <f>$I$6/$H$39*B27</f>
        <v>445.97594880847305</v>
      </c>
      <c r="J27" s="125">
        <f>$J$6/$J$39*B27</f>
        <v>4833.619263018535</v>
      </c>
      <c r="K27" s="125"/>
      <c r="L27" s="125"/>
      <c r="M27" s="150"/>
      <c r="N27" s="150"/>
      <c r="O27" s="125"/>
      <c r="P27" s="147">
        <f t="shared" si="2"/>
        <v>24783.61370408525</v>
      </c>
      <c r="Q27" s="148">
        <f t="shared" si="3"/>
        <v>38058.61370408525</v>
      </c>
    </row>
    <row r="28" spans="1:17" ht="15">
      <c r="A28" s="53" t="s">
        <v>98</v>
      </c>
      <c r="B28" s="56">
        <v>942</v>
      </c>
      <c r="C28" s="151">
        <f t="shared" si="0"/>
        <v>23550</v>
      </c>
      <c r="D28" s="125">
        <f t="shared" si="5"/>
        <v>3768</v>
      </c>
      <c r="E28" s="150"/>
      <c r="F28" s="146"/>
      <c r="G28" s="125">
        <f t="shared" si="1"/>
        <v>1275.332420017729</v>
      </c>
      <c r="H28" s="125"/>
      <c r="I28" s="125"/>
      <c r="J28" s="125"/>
      <c r="K28" s="125"/>
      <c r="L28" s="125"/>
      <c r="M28" s="150"/>
      <c r="N28" s="150"/>
      <c r="O28" s="125"/>
      <c r="P28" s="147">
        <f t="shared" si="2"/>
        <v>5043.3324200177285</v>
      </c>
      <c r="Q28" s="148">
        <f t="shared" si="3"/>
        <v>28593.33242001773</v>
      </c>
    </row>
    <row r="29" spans="1:17" ht="15">
      <c r="A29" s="53" t="s">
        <v>100</v>
      </c>
      <c r="B29" s="56">
        <v>348</v>
      </c>
      <c r="C29" s="151">
        <f t="shared" si="0"/>
        <v>8700</v>
      </c>
      <c r="D29" s="125">
        <f t="shared" si="5"/>
        <v>1392</v>
      </c>
      <c r="E29" s="150"/>
      <c r="F29" s="146"/>
      <c r="G29" s="125">
        <f t="shared" si="1"/>
        <v>471.14191312756867</v>
      </c>
      <c r="H29" s="125"/>
      <c r="I29" s="125"/>
      <c r="J29" s="125"/>
      <c r="K29" s="125"/>
      <c r="L29" s="125"/>
      <c r="M29" s="150"/>
      <c r="N29" s="150"/>
      <c r="O29" s="125"/>
      <c r="P29" s="147">
        <f t="shared" si="2"/>
        <v>1863.1419131275686</v>
      </c>
      <c r="Q29" s="148">
        <f t="shared" si="3"/>
        <v>10563.141913127569</v>
      </c>
    </row>
    <row r="30" spans="1:17" ht="15">
      <c r="A30" s="53" t="s">
        <v>101</v>
      </c>
      <c r="B30" s="56">
        <v>523</v>
      </c>
      <c r="C30" s="151">
        <f t="shared" si="0"/>
        <v>13075</v>
      </c>
      <c r="D30" s="125">
        <f t="shared" si="5"/>
        <v>2092</v>
      </c>
      <c r="E30" s="150"/>
      <c r="F30" s="146"/>
      <c r="G30" s="125">
        <f t="shared" si="1"/>
        <v>708.0667257635587</v>
      </c>
      <c r="H30" s="125"/>
      <c r="I30" s="125"/>
      <c r="J30" s="125"/>
      <c r="K30" s="125"/>
      <c r="L30" s="125"/>
      <c r="M30" s="150"/>
      <c r="N30" s="150"/>
      <c r="O30" s="125"/>
      <c r="P30" s="147">
        <f t="shared" si="2"/>
        <v>2800.0667257635587</v>
      </c>
      <c r="Q30" s="148">
        <f t="shared" si="3"/>
        <v>15875.066725763558</v>
      </c>
    </row>
    <row r="31" spans="1:17" ht="15">
      <c r="A31" s="53" t="s">
        <v>102</v>
      </c>
      <c r="B31" s="56">
        <v>258</v>
      </c>
      <c r="C31" s="151">
        <f t="shared" si="0"/>
        <v>6450</v>
      </c>
      <c r="D31" s="125">
        <f t="shared" si="5"/>
        <v>1032</v>
      </c>
      <c r="E31" s="150"/>
      <c r="F31" s="146"/>
      <c r="G31" s="125">
        <f t="shared" si="1"/>
        <v>349.2948666290595</v>
      </c>
      <c r="H31" s="125"/>
      <c r="I31" s="125"/>
      <c r="J31" s="125"/>
      <c r="K31" s="125"/>
      <c r="L31" s="125"/>
      <c r="M31" s="150"/>
      <c r="N31" s="150"/>
      <c r="O31" s="125"/>
      <c r="P31" s="147">
        <f t="shared" si="2"/>
        <v>1381.2948666290595</v>
      </c>
      <c r="Q31" s="148">
        <f t="shared" si="3"/>
        <v>7831.2948666290595</v>
      </c>
    </row>
    <row r="32" spans="1:17" ht="15">
      <c r="A32" s="53" t="s">
        <v>103</v>
      </c>
      <c r="B32" s="56">
        <v>166</v>
      </c>
      <c r="C32" s="151">
        <f t="shared" si="0"/>
        <v>4150</v>
      </c>
      <c r="D32" s="125">
        <f t="shared" si="5"/>
        <v>664</v>
      </c>
      <c r="E32" s="150"/>
      <c r="F32" s="146"/>
      <c r="G32" s="125">
        <f t="shared" si="1"/>
        <v>224.7401079861391</v>
      </c>
      <c r="H32" s="125"/>
      <c r="I32" s="125"/>
      <c r="J32" s="125"/>
      <c r="K32" s="125"/>
      <c r="L32" s="125"/>
      <c r="M32" s="150"/>
      <c r="N32" s="150"/>
      <c r="O32" s="125"/>
      <c r="P32" s="147">
        <f t="shared" si="2"/>
        <v>888.740107986139</v>
      </c>
      <c r="Q32" s="148">
        <f t="shared" si="3"/>
        <v>5038.740107986139</v>
      </c>
    </row>
    <row r="33" spans="1:17" ht="15">
      <c r="A33" s="53" t="s">
        <v>104</v>
      </c>
      <c r="B33" s="56">
        <v>204</v>
      </c>
      <c r="C33" s="151">
        <f t="shared" si="0"/>
        <v>5100</v>
      </c>
      <c r="D33" s="125">
        <f t="shared" si="5"/>
        <v>816</v>
      </c>
      <c r="E33" s="150"/>
      <c r="F33" s="146"/>
      <c r="G33" s="125">
        <f t="shared" si="1"/>
        <v>276.18663872995404</v>
      </c>
      <c r="H33" s="125"/>
      <c r="I33" s="125"/>
      <c r="J33" s="125"/>
      <c r="K33" s="125"/>
      <c r="L33" s="125"/>
      <c r="M33" s="150"/>
      <c r="N33" s="150"/>
      <c r="O33" s="125"/>
      <c r="P33" s="147">
        <f t="shared" si="2"/>
        <v>1092.186638729954</v>
      </c>
      <c r="Q33" s="148">
        <f t="shared" si="3"/>
        <v>6192.186638729954</v>
      </c>
    </row>
    <row r="34" spans="1:17" ht="15">
      <c r="A34" s="53" t="s">
        <v>105</v>
      </c>
      <c r="B34" s="56">
        <v>593</v>
      </c>
      <c r="C34" s="151">
        <f t="shared" si="0"/>
        <v>14825</v>
      </c>
      <c r="D34" s="125">
        <f t="shared" si="5"/>
        <v>2372</v>
      </c>
      <c r="E34" s="150">
        <f>($E$6/$E$39)*B34</f>
        <v>5451.971167990586</v>
      </c>
      <c r="F34" s="146">
        <f>($F$6/$F$39)*B34</f>
        <v>2250.573698146514</v>
      </c>
      <c r="G34" s="125">
        <f t="shared" si="1"/>
        <v>802.8366508179547</v>
      </c>
      <c r="H34" s="125">
        <f>($H$6/$H$39)*B34</f>
        <v>10903.942335981172</v>
      </c>
      <c r="I34" s="125">
        <f>$I$6/$H$39*B34</f>
        <v>498.04847013827595</v>
      </c>
      <c r="J34" s="125">
        <f>$J$6/$J$39*B34</f>
        <v>5397.996653427479</v>
      </c>
      <c r="K34" s="125"/>
      <c r="L34" s="125"/>
      <c r="M34" s="150"/>
      <c r="N34" s="150"/>
      <c r="O34" s="125"/>
      <c r="P34" s="147">
        <f t="shared" si="2"/>
        <v>27677.368976501984</v>
      </c>
      <c r="Q34" s="148">
        <f t="shared" si="3"/>
        <v>42502.36897650198</v>
      </c>
    </row>
    <row r="35" spans="1:17" ht="15">
      <c r="A35" s="53" t="s">
        <v>106</v>
      </c>
      <c r="B35" s="56">
        <v>746</v>
      </c>
      <c r="C35" s="151">
        <f t="shared" si="0"/>
        <v>18650</v>
      </c>
      <c r="D35" s="125">
        <f t="shared" si="5"/>
        <v>2984</v>
      </c>
      <c r="E35" s="150"/>
      <c r="F35" s="146"/>
      <c r="G35" s="125">
        <f t="shared" si="1"/>
        <v>1009.9766298654203</v>
      </c>
      <c r="H35" s="125"/>
      <c r="I35" s="125"/>
      <c r="J35" s="125"/>
      <c r="K35" s="125"/>
      <c r="L35" s="125"/>
      <c r="M35" s="150"/>
      <c r="N35" s="150"/>
      <c r="O35" s="125"/>
      <c r="P35" s="147">
        <f t="shared" si="2"/>
        <v>3993.9766298654204</v>
      </c>
      <c r="Q35" s="148">
        <f t="shared" si="3"/>
        <v>22643.97662986542</v>
      </c>
    </row>
    <row r="36" spans="1:17" ht="15.75" thickBot="1">
      <c r="A36" s="57" t="s">
        <v>99</v>
      </c>
      <c r="B36" s="152">
        <v>6095</v>
      </c>
      <c r="C36" s="153">
        <f t="shared" si="0"/>
        <v>152375</v>
      </c>
      <c r="D36" s="125">
        <f t="shared" si="5"/>
        <v>24380</v>
      </c>
      <c r="E36" s="154">
        <f>($E$6/$E$39)*B36</f>
        <v>56036.70197116799</v>
      </c>
      <c r="F36" s="146">
        <f>($F$6/$F$39)*B36</f>
        <v>23131.95057369815</v>
      </c>
      <c r="G36" s="155">
        <f t="shared" si="1"/>
        <v>8251.75276009348</v>
      </c>
      <c r="H36" s="125">
        <f>($H$6/$H$39)*B36</f>
        <v>112073.40394233598</v>
      </c>
      <c r="I36" s="125">
        <f>$I$6/$H$39*B36</f>
        <v>5119.064798470138</v>
      </c>
      <c r="J36" s="125">
        <f>$J$6/$J$39*B36</f>
        <v>55481.93862165343</v>
      </c>
      <c r="K36" s="156">
        <v>260000</v>
      </c>
      <c r="L36" s="156">
        <v>73377</v>
      </c>
      <c r="M36" s="156">
        <v>40000</v>
      </c>
      <c r="N36" s="156"/>
      <c r="O36" s="125"/>
      <c r="P36" s="157">
        <f t="shared" si="2"/>
        <v>657851.8126674192</v>
      </c>
      <c r="Q36" s="148">
        <f t="shared" si="3"/>
        <v>810226.8126674192</v>
      </c>
    </row>
    <row r="37" spans="1:17" ht="15.75" thickBot="1">
      <c r="A37" s="58" t="s">
        <v>7</v>
      </c>
      <c r="B37" s="126">
        <f>SUM(B7:B36)</f>
        <v>37227</v>
      </c>
      <c r="C37" s="158">
        <f>SUM(C7:C36)</f>
        <v>930675</v>
      </c>
      <c r="D37" s="159">
        <f>SUM(D7:D36)</f>
        <v>114104</v>
      </c>
      <c r="E37" s="160">
        <f>SUM(E7:E36)</f>
        <v>250000</v>
      </c>
      <c r="F37" s="161">
        <f>SUM(F7:F36)</f>
        <v>103200.00000000001</v>
      </c>
      <c r="G37" s="158">
        <f aca="true" t="shared" si="6" ref="G37:Q37">SUM(G7:G36)</f>
        <v>50400</v>
      </c>
      <c r="H37" s="158">
        <f t="shared" si="6"/>
        <v>500000</v>
      </c>
      <c r="I37" s="158">
        <f>SUM(I7:I36)</f>
        <v>22838.000000000004</v>
      </c>
      <c r="J37" s="158">
        <f>SUM(J7:J36)</f>
        <v>247525</v>
      </c>
      <c r="K37" s="158">
        <f>SUM(K7:K36)</f>
        <v>750000</v>
      </c>
      <c r="L37" s="158">
        <f>SUM(L7:L36)</f>
        <v>183442</v>
      </c>
      <c r="M37" s="158">
        <f t="shared" si="6"/>
        <v>100000</v>
      </c>
      <c r="N37" s="158">
        <f>SUM(N7:N36)</f>
        <v>227336</v>
      </c>
      <c r="O37" s="158">
        <f t="shared" si="6"/>
        <v>658362</v>
      </c>
      <c r="P37" s="162">
        <f t="shared" si="6"/>
        <v>3207207</v>
      </c>
      <c r="Q37" s="163">
        <f t="shared" si="6"/>
        <v>4137882.000000001</v>
      </c>
    </row>
    <row r="38" spans="1:17" ht="13.5" thickBot="1">
      <c r="A38" s="59"/>
      <c r="B38" s="60"/>
      <c r="C38" s="132"/>
      <c r="D38" s="164"/>
      <c r="E38" s="165"/>
      <c r="F38" s="166"/>
      <c r="G38" s="166"/>
      <c r="H38" s="166"/>
      <c r="I38" s="166"/>
      <c r="J38" s="127"/>
      <c r="K38" s="127"/>
      <c r="L38" s="127"/>
      <c r="M38" s="127"/>
      <c r="N38" s="128"/>
      <c r="O38" s="128"/>
      <c r="P38" s="167">
        <f>P37+C37</f>
        <v>4137882</v>
      </c>
      <c r="Q38" s="129"/>
    </row>
    <row r="39" spans="1:17" ht="13.5" thickBot="1">
      <c r="A39" s="59" t="s">
        <v>107</v>
      </c>
      <c r="B39" s="61"/>
      <c r="C39" s="168"/>
      <c r="D39" s="169">
        <f>B7+B10+B11+B12+B14+B15+B16+B17+B18+B19+B21+B22+B24+B25+B26+B27+B28+B29+B30+B31+B32+B33+B34+B35+B36</f>
        <v>28526</v>
      </c>
      <c r="E39" s="132">
        <f>B7+B8+B9+B11+B16+B17+B20+B22+B23+B27+B34+B36</f>
        <v>27192</v>
      </c>
      <c r="F39" s="132">
        <f>E39</f>
        <v>27192</v>
      </c>
      <c r="G39" s="168"/>
      <c r="H39" s="132">
        <f>E39</f>
        <v>27192</v>
      </c>
      <c r="I39" s="132">
        <f>E39</f>
        <v>27192</v>
      </c>
      <c r="J39" s="132">
        <f>E39</f>
        <v>27192</v>
      </c>
      <c r="K39" s="131"/>
      <c r="L39" s="131"/>
      <c r="M39" s="130"/>
      <c r="N39" s="132"/>
      <c r="O39" s="132"/>
      <c r="P39" s="133"/>
      <c r="Q39" s="133"/>
    </row>
    <row r="40" spans="1:17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12.75">
      <c r="A41" s="134" t="s">
        <v>134</v>
      </c>
      <c r="B41" s="48"/>
      <c r="C41" s="62"/>
      <c r="D41" s="62"/>
      <c r="E41" s="135"/>
      <c r="F41" s="170" t="s">
        <v>148</v>
      </c>
      <c r="G41" s="62"/>
      <c r="H41" s="62"/>
      <c r="I41" s="62"/>
      <c r="J41" s="135"/>
      <c r="K41" s="62"/>
      <c r="L41" s="62"/>
      <c r="M41" s="62"/>
      <c r="N41" s="62"/>
      <c r="O41" s="62"/>
      <c r="P41" s="62"/>
      <c r="Q41" s="62"/>
    </row>
    <row r="42" spans="1:17" ht="12.75">
      <c r="A42" s="63"/>
      <c r="B42" s="48"/>
      <c r="C42" s="48"/>
      <c r="D42" s="48"/>
      <c r="E42" s="63"/>
      <c r="F42" s="48"/>
      <c r="G42" s="48"/>
      <c r="H42" s="48"/>
      <c r="I42" s="48"/>
      <c r="J42" s="48"/>
      <c r="K42" s="48"/>
      <c r="L42" s="48"/>
      <c r="M42" s="62"/>
      <c r="N42" s="48"/>
      <c r="O42" s="48"/>
      <c r="P42" s="48"/>
      <c r="Q42" s="48"/>
    </row>
    <row r="43" spans="1:17" ht="12.75">
      <c r="A43" s="63" t="s">
        <v>135</v>
      </c>
      <c r="B43" s="48"/>
      <c r="C43" s="48">
        <v>15000</v>
      </c>
      <c r="D43" s="48"/>
      <c r="E43" s="63"/>
      <c r="F43" s="63"/>
      <c r="G43" s="48"/>
      <c r="H43" s="48"/>
      <c r="I43" s="48"/>
      <c r="J43" s="63"/>
      <c r="K43" s="48"/>
      <c r="L43" s="48"/>
      <c r="M43" s="48"/>
      <c r="N43" s="48"/>
      <c r="O43" s="48"/>
      <c r="P43" s="48"/>
      <c r="Q43" s="48"/>
    </row>
    <row r="44" spans="1:17" ht="12.75">
      <c r="A44" s="63" t="s">
        <v>136</v>
      </c>
      <c r="B44" s="48"/>
      <c r="C44" s="48">
        <v>217800</v>
      </c>
      <c r="D44" s="48"/>
      <c r="E44" s="63"/>
      <c r="F44" s="63"/>
      <c r="G44" s="48"/>
      <c r="H44" s="48"/>
      <c r="I44" s="48"/>
      <c r="J44" s="63"/>
      <c r="K44" s="48"/>
      <c r="L44" s="48"/>
      <c r="M44" s="48"/>
      <c r="N44" s="48"/>
      <c r="O44" s="48"/>
      <c r="P44" s="48"/>
      <c r="Q44" s="48"/>
    </row>
    <row r="45" spans="1:17" ht="12.75">
      <c r="A45" s="63" t="s">
        <v>137</v>
      </c>
      <c r="B45" s="48"/>
      <c r="C45" s="48">
        <v>20000</v>
      </c>
      <c r="D45" s="48"/>
      <c r="E45" s="48"/>
      <c r="F45" s="63"/>
      <c r="G45" s="48"/>
      <c r="H45" s="48"/>
      <c r="I45" s="48"/>
      <c r="J45" s="63"/>
      <c r="K45" s="48"/>
      <c r="L45" s="48"/>
      <c r="M45" s="48"/>
      <c r="N45" s="48"/>
      <c r="O45" s="48"/>
      <c r="P45" s="48"/>
      <c r="Q45" s="48"/>
    </row>
    <row r="46" spans="1:17" ht="12.75">
      <c r="A46" s="63" t="s">
        <v>138</v>
      </c>
      <c r="B46" s="48"/>
      <c r="C46" s="48">
        <v>300000</v>
      </c>
      <c r="D46" s="48">
        <f>SUM(C43:C46)</f>
        <v>552800</v>
      </c>
      <c r="E46" s="63"/>
      <c r="F46" s="63"/>
      <c r="G46" s="48"/>
      <c r="H46" s="48"/>
      <c r="I46" s="48"/>
      <c r="J46" s="63"/>
      <c r="K46" s="48"/>
      <c r="L46" s="48"/>
      <c r="M46" s="48"/>
      <c r="N46" s="48"/>
      <c r="O46" s="48"/>
      <c r="P46" s="48"/>
      <c r="Q46" s="48"/>
    </row>
    <row r="47" spans="1:17" ht="12.75">
      <c r="A47" s="63" t="s">
        <v>140</v>
      </c>
      <c r="B47" s="48"/>
      <c r="C47" s="48">
        <v>-52800</v>
      </c>
      <c r="D47" s="48"/>
      <c r="E47" s="63"/>
      <c r="F47" s="63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17" ht="12.75">
      <c r="A48" s="48"/>
      <c r="B48" s="48"/>
      <c r="C48" s="48"/>
      <c r="D48" s="48"/>
      <c r="E48" s="63"/>
      <c r="F48" s="63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1:17" ht="12.75">
      <c r="A49" s="63" t="s">
        <v>139</v>
      </c>
      <c r="B49" s="48"/>
      <c r="C49" s="48">
        <f>SUM(C43:C48)</f>
        <v>500000</v>
      </c>
      <c r="D49" s="48"/>
      <c r="E49" s="48"/>
      <c r="F49" s="63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12.75">
      <c r="A50" s="48"/>
      <c r="B50" s="48"/>
      <c r="C50" s="48"/>
      <c r="D50" s="48"/>
      <c r="E50" s="48"/>
      <c r="F50" s="63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</sheetData>
  <mergeCells count="18">
    <mergeCell ref="N4:N5"/>
    <mergeCell ref="O4:O5"/>
    <mergeCell ref="P4:P5"/>
    <mergeCell ref="Q4:Q5"/>
    <mergeCell ref="J4:J5"/>
    <mergeCell ref="K4:K5"/>
    <mergeCell ref="L4:L5"/>
    <mergeCell ref="M4:M5"/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3"/>
  <sheetViews>
    <sheetView tabSelected="1" workbookViewId="0" topLeftCell="A101">
      <selection activeCell="B150" sqref="B150"/>
    </sheetView>
  </sheetViews>
  <sheetFormatPr defaultColWidth="9.00390625" defaultRowHeight="12.75"/>
  <cols>
    <col min="1" max="1" width="6.75390625" style="76" customWidth="1"/>
    <col min="2" max="2" width="47.875" style="76" customWidth="1"/>
    <col min="3" max="3" width="18.875" style="191" hidden="1" customWidth="1"/>
    <col min="4" max="4" width="21.25390625" style="76" customWidth="1"/>
    <col min="5" max="5" width="14.75390625" style="76" customWidth="1"/>
    <col min="6" max="6" width="18.375" style="76" customWidth="1"/>
    <col min="7" max="7" width="20.875" style="76" customWidth="1"/>
    <col min="8" max="8" width="14.125" style="76" customWidth="1"/>
    <col min="9" max="9" width="5.375" style="76" customWidth="1"/>
    <col min="10" max="10" width="19.375" style="76" customWidth="1"/>
    <col min="11" max="21" width="8.25390625" style="76" hidden="1" customWidth="1"/>
    <col min="22" max="22" width="10.00390625" style="76" hidden="1" customWidth="1"/>
    <col min="23" max="23" width="11.75390625" style="76" hidden="1" customWidth="1"/>
    <col min="24" max="24" width="10.75390625" style="76" hidden="1" customWidth="1"/>
    <col min="25" max="31" width="0" style="76" hidden="1" customWidth="1"/>
    <col min="32" max="32" width="18.125" style="76" customWidth="1"/>
    <col min="33" max="33" width="16.25390625" style="76" customWidth="1"/>
    <col min="34" max="34" width="17.00390625" style="76" customWidth="1"/>
    <col min="35" max="35" width="19.75390625" style="76" customWidth="1"/>
    <col min="36" max="16384" width="9.125" style="76" customWidth="1"/>
  </cols>
  <sheetData>
    <row r="1" spans="1:12" ht="29.25">
      <c r="A1" s="377" t="s">
        <v>117</v>
      </c>
      <c r="B1" s="377"/>
      <c r="C1" s="377"/>
      <c r="D1" s="377"/>
      <c r="E1" s="377"/>
      <c r="F1" s="377"/>
      <c r="G1" s="266"/>
      <c r="H1" s="266"/>
      <c r="J1" s="77"/>
      <c r="K1" s="73"/>
      <c r="L1" s="77"/>
    </row>
    <row r="2" spans="1:12" ht="23.25">
      <c r="A2" s="378" t="s">
        <v>207</v>
      </c>
      <c r="B2" s="378"/>
      <c r="C2" s="378"/>
      <c r="D2" s="378"/>
      <c r="E2" s="378"/>
      <c r="F2" s="378"/>
      <c r="G2" s="242"/>
      <c r="H2" s="242"/>
      <c r="J2" s="77"/>
      <c r="K2" s="74"/>
      <c r="L2" s="77"/>
    </row>
    <row r="3" spans="1:12" ht="7.5" customHeight="1">
      <c r="A3" s="78"/>
      <c r="B3" s="78"/>
      <c r="C3" s="78"/>
      <c r="D3" s="78"/>
      <c r="E3" s="78"/>
      <c r="F3" s="78"/>
      <c r="G3" s="78"/>
      <c r="H3" s="78"/>
      <c r="J3" s="77"/>
      <c r="K3" s="74"/>
      <c r="L3" s="77"/>
    </row>
    <row r="4" spans="5:12" ht="6" customHeight="1" thickBot="1">
      <c r="E4" s="79"/>
      <c r="F4" s="79"/>
      <c r="G4" s="102"/>
      <c r="H4" s="97"/>
      <c r="I4" s="98"/>
      <c r="J4" s="77"/>
      <c r="K4" s="74"/>
      <c r="L4" s="77"/>
    </row>
    <row r="5" spans="1:12" ht="27" customHeight="1" thickBot="1">
      <c r="A5" s="344" t="s">
        <v>0</v>
      </c>
      <c r="B5" s="345"/>
      <c r="C5" s="24"/>
      <c r="D5" s="24" t="s">
        <v>1</v>
      </c>
      <c r="E5" s="25" t="s">
        <v>115</v>
      </c>
      <c r="F5" s="69" t="s">
        <v>116</v>
      </c>
      <c r="G5" s="73"/>
      <c r="H5" s="73"/>
      <c r="I5" s="73"/>
      <c r="J5" s="73"/>
      <c r="K5" s="74"/>
      <c r="L5" s="77"/>
    </row>
    <row r="6" spans="1:12" ht="27" customHeight="1">
      <c r="A6" s="353" t="s">
        <v>2</v>
      </c>
      <c r="B6" s="379"/>
      <c r="C6" s="171"/>
      <c r="D6" s="96">
        <f>D116</f>
        <v>11030922</v>
      </c>
      <c r="E6" s="6">
        <v>0</v>
      </c>
      <c r="F6" s="103">
        <v>0</v>
      </c>
      <c r="G6" s="115"/>
      <c r="H6" s="115"/>
      <c r="I6" s="111"/>
      <c r="J6" s="74"/>
      <c r="K6" s="74"/>
      <c r="L6" s="77"/>
    </row>
    <row r="7" spans="1:12" ht="27" customHeight="1">
      <c r="A7" s="380" t="s">
        <v>3</v>
      </c>
      <c r="B7" s="381"/>
      <c r="C7" s="118"/>
      <c r="D7" s="95">
        <f>E116</f>
        <v>9056160</v>
      </c>
      <c r="E7" s="7">
        <v>0</v>
      </c>
      <c r="F7" s="104">
        <v>0</v>
      </c>
      <c r="G7" s="99"/>
      <c r="H7" s="99"/>
      <c r="I7" s="100"/>
      <c r="J7" s="74"/>
      <c r="K7" s="74"/>
      <c r="L7" s="77"/>
    </row>
    <row r="8" spans="1:12" ht="27" customHeight="1" thickBot="1">
      <c r="A8" s="384" t="s">
        <v>17</v>
      </c>
      <c r="B8" s="385"/>
      <c r="C8" s="172"/>
      <c r="D8" s="94">
        <f>D6-D7</f>
        <v>1974762</v>
      </c>
      <c r="E8" s="8">
        <f>E6-E7</f>
        <v>0</v>
      </c>
      <c r="F8" s="105">
        <f>F6-F7</f>
        <v>0</v>
      </c>
      <c r="G8" s="101"/>
      <c r="H8" s="101"/>
      <c r="I8" s="93"/>
      <c r="J8" s="75"/>
      <c r="K8" s="74"/>
      <c r="L8" s="77"/>
    </row>
    <row r="9" spans="1:12" ht="18" customHeight="1" thickTop="1">
      <c r="A9" s="382" t="s">
        <v>120</v>
      </c>
      <c r="B9" s="383"/>
      <c r="C9" s="231"/>
      <c r="D9" s="232">
        <v>-658362</v>
      </c>
      <c r="E9" s="233"/>
      <c r="F9" s="234"/>
      <c r="G9" s="99"/>
      <c r="H9" s="99"/>
      <c r="I9" s="100"/>
      <c r="J9" s="74"/>
      <c r="K9" s="74"/>
      <c r="L9" s="77"/>
    </row>
    <row r="10" spans="1:12" ht="18" customHeight="1">
      <c r="A10" s="324" t="s">
        <v>39</v>
      </c>
      <c r="B10" s="325"/>
      <c r="C10" s="235"/>
      <c r="D10" s="136">
        <v>-247525</v>
      </c>
      <c r="E10" s="236"/>
      <c r="F10" s="237">
        <v>0</v>
      </c>
      <c r="G10" s="99"/>
      <c r="H10" s="99"/>
      <c r="I10" s="100"/>
      <c r="J10" s="74"/>
      <c r="K10" s="74"/>
      <c r="L10" s="77"/>
    </row>
    <row r="11" spans="1:12" ht="18" customHeight="1">
      <c r="A11" s="324" t="s">
        <v>18</v>
      </c>
      <c r="B11" s="325"/>
      <c r="C11" s="235"/>
      <c r="D11" s="136">
        <v>-77000</v>
      </c>
      <c r="E11" s="236"/>
      <c r="F11" s="237">
        <v>0</v>
      </c>
      <c r="G11" s="99"/>
      <c r="H11" s="99"/>
      <c r="I11" s="100"/>
      <c r="J11" s="74"/>
      <c r="K11" s="74"/>
      <c r="L11" s="77"/>
    </row>
    <row r="12" spans="1:10" ht="18" customHeight="1">
      <c r="A12" s="324" t="s">
        <v>53</v>
      </c>
      <c r="B12" s="325"/>
      <c r="C12" s="235"/>
      <c r="D12" s="136">
        <v>-750000</v>
      </c>
      <c r="E12" s="236"/>
      <c r="F12" s="237">
        <v>0</v>
      </c>
      <c r="G12" s="99"/>
      <c r="H12" s="99"/>
      <c r="I12" s="100"/>
      <c r="J12" s="71"/>
    </row>
    <row r="13" spans="1:10" ht="18" customHeight="1">
      <c r="A13" s="324" t="s">
        <v>40</v>
      </c>
      <c r="B13" s="325"/>
      <c r="C13" s="235"/>
      <c r="D13" s="136">
        <v>-46800</v>
      </c>
      <c r="E13" s="236"/>
      <c r="F13" s="237">
        <v>0</v>
      </c>
      <c r="G13" s="99"/>
      <c r="H13" s="99"/>
      <c r="I13" s="100"/>
      <c r="J13" s="71"/>
    </row>
    <row r="14" spans="1:10" ht="14.25" customHeight="1">
      <c r="A14" s="324" t="s">
        <v>122</v>
      </c>
      <c r="B14" s="325"/>
      <c r="C14" s="235"/>
      <c r="D14" s="136">
        <v>-750000</v>
      </c>
      <c r="E14" s="236"/>
      <c r="F14" s="237">
        <v>0</v>
      </c>
      <c r="G14" s="99"/>
      <c r="H14" s="99"/>
      <c r="I14" s="100"/>
      <c r="J14" s="71"/>
    </row>
    <row r="15" spans="1:10" ht="18" customHeight="1">
      <c r="A15" s="324" t="s">
        <v>19</v>
      </c>
      <c r="B15" s="325"/>
      <c r="C15" s="235"/>
      <c r="D15" s="136">
        <v>554925</v>
      </c>
      <c r="E15" s="236"/>
      <c r="F15" s="237"/>
      <c r="G15" s="99"/>
      <c r="H15" s="99"/>
      <c r="I15" s="100"/>
      <c r="J15" s="71"/>
    </row>
    <row r="16" spans="1:10" ht="18" customHeight="1" hidden="1">
      <c r="A16" s="324" t="s">
        <v>19</v>
      </c>
      <c r="B16" s="325"/>
      <c r="C16" s="235"/>
      <c r="D16" s="136"/>
      <c r="E16" s="236"/>
      <c r="F16" s="237"/>
      <c r="G16" s="99"/>
      <c r="H16" s="99"/>
      <c r="I16" s="100"/>
      <c r="J16" s="71"/>
    </row>
    <row r="17" spans="1:10" ht="21" customHeight="1" thickBot="1">
      <c r="A17" s="326" t="s">
        <v>52</v>
      </c>
      <c r="B17" s="366"/>
      <c r="C17" s="238"/>
      <c r="D17" s="239">
        <f>SUM(D9:D15)</f>
        <v>-1974762</v>
      </c>
      <c r="E17" s="240"/>
      <c r="F17" s="241"/>
      <c r="G17" s="101"/>
      <c r="H17" s="101"/>
      <c r="I17" s="93"/>
      <c r="J17" s="72"/>
    </row>
    <row r="18" spans="1:10" ht="23.25" customHeight="1" thickBot="1" thickTop="1">
      <c r="A18" s="369" t="s">
        <v>20</v>
      </c>
      <c r="B18" s="370"/>
      <c r="C18" s="173"/>
      <c r="D18" s="114">
        <f>D8+D17</f>
        <v>0</v>
      </c>
      <c r="E18" s="9">
        <f>E8+E17</f>
        <v>0</v>
      </c>
      <c r="F18" s="106">
        <f>F8+F17</f>
        <v>0</v>
      </c>
      <c r="G18" s="101"/>
      <c r="H18" s="101"/>
      <c r="I18" s="93"/>
      <c r="J18" s="72"/>
    </row>
    <row r="19" ht="6" customHeight="1"/>
    <row r="20" spans="1:8" ht="18" customHeight="1">
      <c r="A20" s="356"/>
      <c r="B20" s="356"/>
      <c r="C20" s="356"/>
      <c r="D20" s="356"/>
      <c r="E20" s="356"/>
      <c r="F20" s="356"/>
      <c r="G20" s="356"/>
      <c r="H20" s="356"/>
    </row>
    <row r="21" spans="1:8" ht="3.75" customHeight="1" thickBot="1">
      <c r="A21" s="3"/>
      <c r="B21" s="3"/>
      <c r="C21" s="192"/>
      <c r="D21" s="3"/>
      <c r="E21" s="3"/>
      <c r="F21" s="3"/>
      <c r="G21" s="3"/>
      <c r="H21" s="3"/>
    </row>
    <row r="22" spans="1:10" s="92" customFormat="1" ht="26.25" customHeight="1" thickBot="1">
      <c r="A22" s="88" t="s">
        <v>70</v>
      </c>
      <c r="B22" s="89" t="s">
        <v>4</v>
      </c>
      <c r="C22" s="89" t="s">
        <v>157</v>
      </c>
      <c r="D22" s="89" t="s">
        <v>156</v>
      </c>
      <c r="E22" s="90" t="s">
        <v>158</v>
      </c>
      <c r="F22" s="180"/>
      <c r="G22" s="91"/>
      <c r="H22" s="73"/>
      <c r="I22" s="91"/>
      <c r="J22" s="91"/>
    </row>
    <row r="23" spans="1:10" s="92" customFormat="1" ht="16.5" customHeight="1" thickBot="1">
      <c r="A23" s="186"/>
      <c r="B23" s="187" t="s">
        <v>159</v>
      </c>
      <c r="C23" s="187"/>
      <c r="D23" s="187"/>
      <c r="E23" s="188"/>
      <c r="F23" s="189"/>
      <c r="G23" s="91"/>
      <c r="H23" s="73"/>
      <c r="I23" s="91"/>
      <c r="J23" s="91"/>
    </row>
    <row r="24" spans="1:10" ht="16.5" customHeight="1">
      <c r="A24" s="267">
        <v>101</v>
      </c>
      <c r="B24" s="29" t="s">
        <v>151</v>
      </c>
      <c r="C24" s="193"/>
      <c r="D24" s="209">
        <v>930675</v>
      </c>
      <c r="E24" s="210"/>
      <c r="F24" s="211"/>
      <c r="G24" s="107"/>
      <c r="H24" s="107"/>
      <c r="I24" s="100"/>
      <c r="J24" s="71"/>
    </row>
    <row r="25" spans="1:10" ht="16.5" customHeight="1">
      <c r="A25" s="268">
        <v>151</v>
      </c>
      <c r="B25" s="17" t="s">
        <v>15</v>
      </c>
      <c r="C25" s="118"/>
      <c r="D25" s="203">
        <v>10000</v>
      </c>
      <c r="E25" s="204"/>
      <c r="F25" s="205"/>
      <c r="G25" s="107"/>
      <c r="H25" s="107"/>
      <c r="I25" s="100"/>
      <c r="J25" s="71"/>
    </row>
    <row r="26" spans="1:10" ht="16.5" customHeight="1">
      <c r="A26" s="181"/>
      <c r="B26" s="182" t="s">
        <v>186</v>
      </c>
      <c r="C26" s="194"/>
      <c r="D26" s="213"/>
      <c r="E26" s="204"/>
      <c r="F26" s="205"/>
      <c r="G26" s="107"/>
      <c r="H26" s="107"/>
      <c r="I26" s="100"/>
      <c r="J26" s="71"/>
    </row>
    <row r="27" spans="1:10" ht="16.5" customHeight="1">
      <c r="A27" s="268">
        <v>2</v>
      </c>
      <c r="B27" s="17" t="s">
        <v>153</v>
      </c>
      <c r="C27" s="118"/>
      <c r="D27" s="194"/>
      <c r="E27" s="203">
        <v>520300</v>
      </c>
      <c r="F27" s="205"/>
      <c r="G27" s="107"/>
      <c r="H27" s="107"/>
      <c r="I27" s="100"/>
      <c r="J27" s="71"/>
    </row>
    <row r="28" spans="1:10" ht="16.5" customHeight="1">
      <c r="A28" s="268">
        <v>3</v>
      </c>
      <c r="B28" s="17" t="s">
        <v>152</v>
      </c>
      <c r="C28" s="118"/>
      <c r="D28" s="194"/>
      <c r="E28" s="203">
        <v>242000</v>
      </c>
      <c r="F28" s="205"/>
      <c r="G28" s="107"/>
      <c r="H28" s="107"/>
      <c r="I28" s="100"/>
      <c r="J28" s="71"/>
    </row>
    <row r="29" spans="1:10" ht="16.5" customHeight="1">
      <c r="A29" s="268">
        <v>4</v>
      </c>
      <c r="B29" s="17" t="s">
        <v>8</v>
      </c>
      <c r="C29" s="118"/>
      <c r="D29" s="194"/>
      <c r="E29" s="203">
        <v>3000</v>
      </c>
      <c r="F29" s="212"/>
      <c r="G29" s="107"/>
      <c r="H29" s="107"/>
      <c r="I29" s="100"/>
      <c r="J29" s="71"/>
    </row>
    <row r="30" spans="1:10" ht="16.5" customHeight="1">
      <c r="A30" s="268">
        <v>5</v>
      </c>
      <c r="B30" s="17" t="s">
        <v>12</v>
      </c>
      <c r="C30" s="118"/>
      <c r="D30" s="194"/>
      <c r="E30" s="203">
        <v>71000</v>
      </c>
      <c r="F30" s="212"/>
      <c r="G30" s="107"/>
      <c r="H30" s="107"/>
      <c r="I30" s="100"/>
      <c r="J30" s="71"/>
    </row>
    <row r="31" spans="1:10" ht="16.5" customHeight="1">
      <c r="A31" s="268">
        <v>7</v>
      </c>
      <c r="B31" s="17" t="s">
        <v>126</v>
      </c>
      <c r="C31" s="118"/>
      <c r="D31" s="194"/>
      <c r="E31" s="203">
        <v>75000</v>
      </c>
      <c r="F31" s="212"/>
      <c r="G31" s="107"/>
      <c r="H31" s="107"/>
      <c r="I31" s="100"/>
      <c r="J31" s="71"/>
    </row>
    <row r="32" spans="1:10" ht="16.5" customHeight="1">
      <c r="A32" s="268">
        <v>13</v>
      </c>
      <c r="B32" s="17" t="s">
        <v>25</v>
      </c>
      <c r="C32" s="118"/>
      <c r="D32" s="194"/>
      <c r="E32" s="203">
        <v>5000</v>
      </c>
      <c r="F32" s="212"/>
      <c r="G32" s="107"/>
      <c r="H32" s="107"/>
      <c r="I32" s="100"/>
      <c r="J32" s="71"/>
    </row>
    <row r="33" spans="1:10" ht="16.5" customHeight="1">
      <c r="A33" s="268">
        <v>36</v>
      </c>
      <c r="B33" s="17" t="s">
        <v>24</v>
      </c>
      <c r="C33" s="118"/>
      <c r="D33" s="203"/>
      <c r="E33" s="203">
        <v>40000</v>
      </c>
      <c r="F33" s="212"/>
      <c r="G33" s="107"/>
      <c r="H33" s="107"/>
      <c r="I33" s="100"/>
      <c r="J33" s="71"/>
    </row>
    <row r="34" spans="1:10" ht="16.5" customHeight="1">
      <c r="A34" s="268">
        <v>152</v>
      </c>
      <c r="B34" s="17" t="s">
        <v>212</v>
      </c>
      <c r="C34" s="118"/>
      <c r="D34" s="203">
        <v>26000</v>
      </c>
      <c r="E34" s="203"/>
      <c r="F34" s="212"/>
      <c r="G34" s="107"/>
      <c r="H34" s="107"/>
      <c r="I34" s="100"/>
      <c r="J34" s="71"/>
    </row>
    <row r="35" spans="1:10" ht="16.5" customHeight="1">
      <c r="A35" s="223"/>
      <c r="B35" s="224"/>
      <c r="C35" s="225">
        <f>SUM(C24:C34)</f>
        <v>0</v>
      </c>
      <c r="D35" s="225">
        <f>SUM(D24:D34)</f>
        <v>966675</v>
      </c>
      <c r="E35" s="225">
        <f>SUM(E24:E34)</f>
        <v>956300</v>
      </c>
      <c r="F35" s="226">
        <f>C35+D35-E35</f>
        <v>10375</v>
      </c>
      <c r="G35" s="107"/>
      <c r="H35" s="107"/>
      <c r="I35" s="100"/>
      <c r="J35" s="71"/>
    </row>
    <row r="36" spans="1:10" ht="9.75" customHeight="1" thickBot="1">
      <c r="A36" s="227"/>
      <c r="B36" s="228"/>
      <c r="C36" s="229"/>
      <c r="D36" s="229"/>
      <c r="E36" s="229"/>
      <c r="F36" s="230"/>
      <c r="G36" s="107"/>
      <c r="H36" s="107"/>
      <c r="I36" s="100"/>
      <c r="J36" s="71"/>
    </row>
    <row r="37" spans="1:10" s="92" customFormat="1" ht="16.5" customHeight="1" thickBot="1">
      <c r="A37" s="186"/>
      <c r="B37" s="187" t="s">
        <v>161</v>
      </c>
      <c r="C37" s="187"/>
      <c r="D37" s="187"/>
      <c r="E37" s="188"/>
      <c r="F37" s="189"/>
      <c r="G37" s="91"/>
      <c r="H37" s="73"/>
      <c r="I37" s="91"/>
      <c r="J37" s="91"/>
    </row>
    <row r="38" spans="1:10" ht="16.5" customHeight="1">
      <c r="A38" s="175"/>
      <c r="B38" s="183" t="s">
        <v>160</v>
      </c>
      <c r="C38" s="202"/>
      <c r="D38" s="319"/>
      <c r="E38" s="30"/>
      <c r="F38" s="108"/>
      <c r="G38" s="107"/>
      <c r="H38" s="107"/>
      <c r="I38" s="100"/>
      <c r="J38" s="71"/>
    </row>
    <row r="39" spans="1:10" ht="16.5" customHeight="1">
      <c r="A39" s="268">
        <v>103</v>
      </c>
      <c r="B39" s="38" t="s">
        <v>150</v>
      </c>
      <c r="C39" s="195">
        <v>0</v>
      </c>
      <c r="D39" s="203">
        <v>270000</v>
      </c>
      <c r="E39" s="204"/>
      <c r="F39" s="205"/>
      <c r="G39" s="117"/>
      <c r="H39" s="107"/>
      <c r="I39" s="100"/>
      <c r="J39" s="71"/>
    </row>
    <row r="40" spans="1:10" ht="16.5" customHeight="1">
      <c r="A40" s="269" t="s">
        <v>43</v>
      </c>
      <c r="B40" s="17" t="s">
        <v>154</v>
      </c>
      <c r="C40" s="195">
        <v>0</v>
      </c>
      <c r="D40" s="203">
        <v>50000</v>
      </c>
      <c r="E40" s="214"/>
      <c r="F40" s="205"/>
      <c r="G40" s="107"/>
      <c r="H40" s="107"/>
      <c r="I40" s="100"/>
      <c r="J40" s="71"/>
    </row>
    <row r="41" spans="1:10" ht="16.5" customHeight="1">
      <c r="A41" s="269" t="s">
        <v>187</v>
      </c>
      <c r="B41" s="17" t="s">
        <v>188</v>
      </c>
      <c r="C41" s="118"/>
      <c r="D41" s="203"/>
      <c r="E41" s="214">
        <v>300000</v>
      </c>
      <c r="F41" s="205"/>
      <c r="G41" s="107"/>
      <c r="H41" s="107"/>
      <c r="I41" s="100"/>
      <c r="J41" s="71"/>
    </row>
    <row r="42" spans="1:10" ht="16.5" customHeight="1" thickBot="1">
      <c r="A42" s="274"/>
      <c r="B42" s="275"/>
      <c r="C42" s="276">
        <f>SUM(C39:C41)</f>
        <v>0</v>
      </c>
      <c r="D42" s="276">
        <f>SUM(D39:D41)</f>
        <v>320000</v>
      </c>
      <c r="E42" s="276">
        <f>SUM(E39:E41)</f>
        <v>300000</v>
      </c>
      <c r="F42" s="277">
        <f>C42+D42-E42</f>
        <v>20000</v>
      </c>
      <c r="G42" s="107"/>
      <c r="H42" s="107"/>
      <c r="I42" s="100"/>
      <c r="J42" s="71"/>
    </row>
    <row r="43" spans="1:6" ht="18.75" customHeight="1">
      <c r="A43" s="279"/>
      <c r="B43" s="280" t="s">
        <v>213</v>
      </c>
      <c r="C43" s="281"/>
      <c r="D43" s="282"/>
      <c r="E43" s="282"/>
      <c r="F43" s="283"/>
    </row>
    <row r="44" spans="1:10" ht="16.5" customHeight="1">
      <c r="A44" s="268">
        <v>111</v>
      </c>
      <c r="B44" s="17" t="s">
        <v>173</v>
      </c>
      <c r="C44" s="195">
        <v>0</v>
      </c>
      <c r="D44" s="203">
        <f>'Příspěvky 2013 -1'!F6</f>
        <v>103200</v>
      </c>
      <c r="E44" s="258"/>
      <c r="F44" s="205"/>
      <c r="G44" s="117"/>
      <c r="H44" s="107"/>
      <c r="I44" s="100"/>
      <c r="J44" s="71"/>
    </row>
    <row r="45" spans="1:10" ht="16.5" customHeight="1">
      <c r="A45" s="268">
        <v>32</v>
      </c>
      <c r="B45" s="17" t="s">
        <v>174</v>
      </c>
      <c r="C45" s="195">
        <v>0</v>
      </c>
      <c r="D45" s="203"/>
      <c r="E45" s="203">
        <v>26200</v>
      </c>
      <c r="F45" s="205"/>
      <c r="G45" s="117"/>
      <c r="H45" s="107"/>
      <c r="I45" s="100"/>
      <c r="J45" s="71"/>
    </row>
    <row r="46" spans="1:10" ht="16.5" customHeight="1" thickBot="1">
      <c r="A46" s="284"/>
      <c r="B46" s="275"/>
      <c r="C46" s="276">
        <f>SUM(C44:C45)</f>
        <v>0</v>
      </c>
      <c r="D46" s="276">
        <f>SUM(D44:D45)</f>
        <v>103200</v>
      </c>
      <c r="E46" s="276">
        <f>SUM(E44:E45)</f>
        <v>26200</v>
      </c>
      <c r="F46" s="277">
        <f>C46+D46-E46</f>
        <v>77000</v>
      </c>
      <c r="G46" s="117"/>
      <c r="H46" s="107"/>
      <c r="I46" s="100"/>
      <c r="J46" s="71"/>
    </row>
    <row r="47" spans="1:10" ht="16.5" customHeight="1">
      <c r="A47" s="175"/>
      <c r="B47" s="183" t="s">
        <v>162</v>
      </c>
      <c r="C47" s="202"/>
      <c r="D47" s="289"/>
      <c r="E47" s="30"/>
      <c r="F47" s="108"/>
      <c r="G47" s="107"/>
      <c r="H47" s="107"/>
      <c r="I47" s="100"/>
      <c r="J47" s="71"/>
    </row>
    <row r="48" spans="1:10" ht="16.5" customHeight="1">
      <c r="A48" s="268">
        <v>112</v>
      </c>
      <c r="B48" s="17" t="s">
        <v>163</v>
      </c>
      <c r="C48" s="195">
        <v>0</v>
      </c>
      <c r="D48" s="203">
        <f>'Příspěvky 2013 -1'!D6</f>
        <v>114104</v>
      </c>
      <c r="E48" s="203"/>
      <c r="F48" s="184"/>
      <c r="G48" s="117"/>
      <c r="H48" s="107"/>
      <c r="I48" s="100"/>
      <c r="J48" s="71"/>
    </row>
    <row r="49" spans="1:10" ht="16.5" customHeight="1">
      <c r="A49" s="268">
        <v>42</v>
      </c>
      <c r="B49" s="17" t="s">
        <v>164</v>
      </c>
      <c r="C49" s="195">
        <v>0</v>
      </c>
      <c r="D49" s="203"/>
      <c r="E49" s="203">
        <v>114104</v>
      </c>
      <c r="F49" s="184"/>
      <c r="G49" s="117"/>
      <c r="H49" s="107"/>
      <c r="I49" s="100"/>
      <c r="J49" s="71"/>
    </row>
    <row r="50" spans="1:10" ht="16.5" customHeight="1" thickBot="1">
      <c r="A50" s="284"/>
      <c r="B50" s="275"/>
      <c r="C50" s="276">
        <f>SUM(C48:C49)</f>
        <v>0</v>
      </c>
      <c r="D50" s="276">
        <f>SUM(D48:D49)</f>
        <v>114104</v>
      </c>
      <c r="E50" s="276">
        <f>SUM(E48:E49)</f>
        <v>114104</v>
      </c>
      <c r="F50" s="277">
        <f>C50+D50-E50</f>
        <v>0</v>
      </c>
      <c r="G50" s="117"/>
      <c r="H50" s="107"/>
      <c r="I50" s="100"/>
      <c r="J50" s="71"/>
    </row>
    <row r="51" spans="1:10" ht="16.5" customHeight="1">
      <c r="A51" s="175"/>
      <c r="B51" s="183" t="s">
        <v>165</v>
      </c>
      <c r="C51" s="280"/>
      <c r="D51" s="320"/>
      <c r="E51" s="290"/>
      <c r="F51" s="291"/>
      <c r="G51" s="107"/>
      <c r="H51" s="107"/>
      <c r="I51" s="100"/>
      <c r="J51" s="71"/>
    </row>
    <row r="52" spans="1:10" ht="16.5" customHeight="1">
      <c r="A52" s="268">
        <v>130</v>
      </c>
      <c r="B52" s="17" t="s">
        <v>189</v>
      </c>
      <c r="C52" s="195">
        <v>0</v>
      </c>
      <c r="D52" s="203">
        <f>'Příspěvky 2013 -1'!H6</f>
        <v>500000</v>
      </c>
      <c r="E52" s="206"/>
      <c r="F52" s="205"/>
      <c r="G52" s="117"/>
      <c r="H52" s="107"/>
      <c r="I52" s="100"/>
      <c r="J52" s="71"/>
    </row>
    <row r="53" spans="1:10" ht="16.5" customHeight="1">
      <c r="A53" s="269" t="s">
        <v>45</v>
      </c>
      <c r="B53" s="17" t="s">
        <v>167</v>
      </c>
      <c r="C53" s="195">
        <v>0</v>
      </c>
      <c r="D53" s="203">
        <v>165000</v>
      </c>
      <c r="E53" s="208"/>
      <c r="F53" s="207"/>
      <c r="G53" s="117"/>
      <c r="H53" s="107"/>
      <c r="I53" s="100"/>
      <c r="J53" s="71"/>
    </row>
    <row r="54" spans="1:10" ht="16.5" customHeight="1">
      <c r="A54" s="269" t="s">
        <v>47</v>
      </c>
      <c r="B54" s="17" t="s">
        <v>190</v>
      </c>
      <c r="C54" s="195">
        <v>0</v>
      </c>
      <c r="D54" s="203">
        <f>'Příspěvky 2013 -1'!I6</f>
        <v>22838</v>
      </c>
      <c r="E54" s="206"/>
      <c r="F54" s="207"/>
      <c r="G54" s="117"/>
      <c r="H54" s="107"/>
      <c r="I54" s="100"/>
      <c r="J54" s="71"/>
    </row>
    <row r="55" spans="1:10" ht="16.5" customHeight="1">
      <c r="A55" s="269" t="s">
        <v>47</v>
      </c>
      <c r="B55" s="17" t="s">
        <v>191</v>
      </c>
      <c r="C55" s="195">
        <v>0</v>
      </c>
      <c r="D55" s="203">
        <f>'Příspěvky 2013 -1'!J6</f>
        <v>247525</v>
      </c>
      <c r="E55" s="204"/>
      <c r="F55" s="205"/>
      <c r="G55" s="117"/>
      <c r="H55" s="107"/>
      <c r="I55" s="100"/>
      <c r="J55" s="71"/>
    </row>
    <row r="56" spans="1:10" ht="16.5" customHeight="1">
      <c r="A56" s="269" t="s">
        <v>192</v>
      </c>
      <c r="B56" s="17" t="s">
        <v>193</v>
      </c>
      <c r="C56" s="195"/>
      <c r="D56" s="203"/>
      <c r="E56" s="204">
        <v>22838</v>
      </c>
      <c r="F56" s="205"/>
      <c r="G56" s="117"/>
      <c r="H56" s="107"/>
      <c r="I56" s="100"/>
      <c r="J56" s="71"/>
    </row>
    <row r="57" spans="1:10" ht="16.5" customHeight="1">
      <c r="A57" s="269" t="s">
        <v>192</v>
      </c>
      <c r="B57" s="17" t="s">
        <v>166</v>
      </c>
      <c r="C57" s="195"/>
      <c r="D57" s="203"/>
      <c r="E57" s="204">
        <v>552800</v>
      </c>
      <c r="F57" s="205"/>
      <c r="G57" s="117"/>
      <c r="H57" s="107"/>
      <c r="I57" s="100"/>
      <c r="J57" s="71"/>
    </row>
    <row r="58" spans="1:10" ht="16.5" customHeight="1">
      <c r="A58" s="20"/>
      <c r="B58" s="17" t="s">
        <v>208</v>
      </c>
      <c r="C58" s="195"/>
      <c r="D58" s="203"/>
      <c r="E58" s="204">
        <v>47400</v>
      </c>
      <c r="F58" s="205"/>
      <c r="G58" s="117"/>
      <c r="H58" s="107"/>
      <c r="I58" s="100"/>
      <c r="J58" s="71"/>
    </row>
    <row r="59" spans="1:10" ht="16.5" customHeight="1" thickBot="1">
      <c r="A59" s="274"/>
      <c r="B59" s="275"/>
      <c r="C59" s="276">
        <f>SUM(C52:C55)</f>
        <v>0</v>
      </c>
      <c r="D59" s="276">
        <f>SUM(D52:D55)</f>
        <v>935363</v>
      </c>
      <c r="E59" s="292">
        <f>SUM(E52:E58)</f>
        <v>623038</v>
      </c>
      <c r="F59" s="277">
        <f>C59+D59-E59</f>
        <v>312325</v>
      </c>
      <c r="G59" s="117"/>
      <c r="H59" s="107"/>
      <c r="I59" s="100"/>
      <c r="J59" s="71"/>
    </row>
    <row r="60" spans="1:10" ht="16.5" customHeight="1">
      <c r="A60" s="273"/>
      <c r="B60" s="278" t="s">
        <v>168</v>
      </c>
      <c r="C60" s="285"/>
      <c r="D60" s="286"/>
      <c r="E60" s="287"/>
      <c r="F60" s="288"/>
      <c r="G60" s="107"/>
      <c r="H60" s="107"/>
      <c r="I60" s="100"/>
      <c r="J60" s="71"/>
    </row>
    <row r="61" spans="1:10" ht="16.5" customHeight="1">
      <c r="A61" s="268">
        <v>132</v>
      </c>
      <c r="B61" s="17" t="s">
        <v>123</v>
      </c>
      <c r="C61" s="195">
        <v>0</v>
      </c>
      <c r="D61" s="206">
        <f>'Příspěvky 2013 -1'!O6</f>
        <v>658362</v>
      </c>
      <c r="E61" s="208"/>
      <c r="F61" s="207"/>
      <c r="G61" s="117"/>
      <c r="H61" s="107"/>
      <c r="I61" s="100"/>
      <c r="J61" s="71"/>
    </row>
    <row r="62" spans="1:10" ht="16.5" customHeight="1">
      <c r="A62" s="268">
        <v>132</v>
      </c>
      <c r="B62" s="17" t="s">
        <v>119</v>
      </c>
      <c r="C62" s="195">
        <v>0</v>
      </c>
      <c r="D62" s="206">
        <f>'Příspěvky 2013 -1'!N6</f>
        <v>227336</v>
      </c>
      <c r="E62" s="208"/>
      <c r="F62" s="207"/>
      <c r="G62" s="117"/>
      <c r="H62" s="107"/>
      <c r="I62" s="100"/>
      <c r="J62" s="71"/>
    </row>
    <row r="63" spans="1:10" ht="16.5" customHeight="1">
      <c r="A63" s="268">
        <v>40</v>
      </c>
      <c r="B63" s="17" t="s">
        <v>169</v>
      </c>
      <c r="C63" s="195">
        <v>0</v>
      </c>
      <c r="D63" s="206"/>
      <c r="E63" s="206">
        <v>227336</v>
      </c>
      <c r="F63" s="207"/>
      <c r="G63" s="117"/>
      <c r="H63" s="107"/>
      <c r="I63" s="100"/>
      <c r="J63" s="71"/>
    </row>
    <row r="64" spans="1:10" ht="16.5" customHeight="1" thickBot="1">
      <c r="A64" s="19"/>
      <c r="B64" s="70"/>
      <c r="C64" s="293">
        <f>SUM(C61:C63)</f>
        <v>0</v>
      </c>
      <c r="D64" s="293">
        <f>SUM(D61:D63)</f>
        <v>885698</v>
      </c>
      <c r="E64" s="294">
        <f>SUM(E61:E63)</f>
        <v>227336</v>
      </c>
      <c r="F64" s="295">
        <f>C64+D64-E64</f>
        <v>658362</v>
      </c>
      <c r="G64" s="117"/>
      <c r="H64" s="107"/>
      <c r="I64" s="100"/>
      <c r="J64" s="71"/>
    </row>
    <row r="65" spans="1:10" s="83" customFormat="1" ht="16.5" customHeight="1">
      <c r="A65" s="28"/>
      <c r="B65" s="183" t="s">
        <v>170</v>
      </c>
      <c r="C65" s="280"/>
      <c r="D65" s="319"/>
      <c r="E65" s="30"/>
      <c r="F65" s="108"/>
      <c r="G65" s="107"/>
      <c r="H65" s="107"/>
      <c r="I65" s="111"/>
      <c r="J65" s="74"/>
    </row>
    <row r="66" spans="1:10" ht="16.5" customHeight="1">
      <c r="A66" s="269" t="s">
        <v>48</v>
      </c>
      <c r="B66" s="38" t="s">
        <v>194</v>
      </c>
      <c r="C66" s="195">
        <v>0</v>
      </c>
      <c r="D66" s="203">
        <f>'Příspěvky 2013 -1'!M6</f>
        <v>100000</v>
      </c>
      <c r="E66" s="206"/>
      <c r="F66" s="205"/>
      <c r="G66" s="117"/>
      <c r="H66" s="107"/>
      <c r="I66" s="100"/>
      <c r="J66" s="71"/>
    </row>
    <row r="67" spans="1:10" ht="16.5" customHeight="1">
      <c r="A67" s="269" t="s">
        <v>48</v>
      </c>
      <c r="B67" s="38" t="s">
        <v>195</v>
      </c>
      <c r="C67" s="195">
        <v>0</v>
      </c>
      <c r="D67" s="203">
        <v>183442</v>
      </c>
      <c r="E67" s="206"/>
      <c r="F67" s="205"/>
      <c r="G67" s="117"/>
      <c r="H67" s="107"/>
      <c r="I67" s="100"/>
      <c r="J67" s="71"/>
    </row>
    <row r="68" spans="1:10" ht="16.5" customHeight="1">
      <c r="A68" s="269" t="s">
        <v>48</v>
      </c>
      <c r="B68" s="38" t="s">
        <v>196</v>
      </c>
      <c r="C68" s="195">
        <v>0</v>
      </c>
      <c r="D68" s="203">
        <f>'Příspěvky 2013 -1'!K6</f>
        <v>750000</v>
      </c>
      <c r="E68" s="204"/>
      <c r="F68" s="205"/>
      <c r="G68" s="117"/>
      <c r="H68" s="107"/>
      <c r="I68" s="100"/>
      <c r="J68" s="71"/>
    </row>
    <row r="69" spans="1:10" ht="16.5" customHeight="1">
      <c r="A69" s="269" t="s">
        <v>171</v>
      </c>
      <c r="B69" s="38" t="s">
        <v>111</v>
      </c>
      <c r="C69" s="195"/>
      <c r="D69" s="203"/>
      <c r="E69" s="204">
        <v>100000</v>
      </c>
      <c r="F69" s="205"/>
      <c r="G69" s="117"/>
      <c r="H69" s="107"/>
      <c r="I69" s="100"/>
      <c r="J69" s="71"/>
    </row>
    <row r="70" spans="1:10" ht="16.5" customHeight="1">
      <c r="A70" s="269" t="s">
        <v>171</v>
      </c>
      <c r="B70" s="38" t="s">
        <v>172</v>
      </c>
      <c r="C70" s="195"/>
      <c r="D70" s="203"/>
      <c r="E70" s="204">
        <v>183442</v>
      </c>
      <c r="F70" s="205"/>
      <c r="G70" s="117"/>
      <c r="H70" s="107"/>
      <c r="I70" s="100"/>
      <c r="J70" s="71"/>
    </row>
    <row r="71" spans="1:10" ht="16.5" customHeight="1">
      <c r="A71" s="269" t="s">
        <v>171</v>
      </c>
      <c r="B71" s="38" t="s">
        <v>183</v>
      </c>
      <c r="C71" s="195"/>
      <c r="D71" s="203"/>
      <c r="E71" s="204">
        <v>480000</v>
      </c>
      <c r="F71" s="205"/>
      <c r="G71" s="117"/>
      <c r="H71" s="107"/>
      <c r="I71" s="100"/>
      <c r="J71" s="71"/>
    </row>
    <row r="72" spans="1:10" ht="16.5" customHeight="1" thickBot="1">
      <c r="A72" s="284"/>
      <c r="B72" s="275"/>
      <c r="C72" s="276">
        <f>SUM(C66:C71)</f>
        <v>0</v>
      </c>
      <c r="D72" s="276">
        <f>SUM(D66:D71)</f>
        <v>1033442</v>
      </c>
      <c r="E72" s="276">
        <f>SUM(E66:E71)</f>
        <v>763442</v>
      </c>
      <c r="F72" s="277">
        <f>C72+D72-E72</f>
        <v>270000</v>
      </c>
      <c r="G72" s="117"/>
      <c r="H72" s="107"/>
      <c r="I72" s="100"/>
      <c r="J72" s="71"/>
    </row>
    <row r="73" spans="1:10" ht="16.5" customHeight="1">
      <c r="A73" s="175"/>
      <c r="B73" s="183" t="s">
        <v>182</v>
      </c>
      <c r="C73" s="280"/>
      <c r="D73" s="296"/>
      <c r="E73" s="296"/>
      <c r="F73" s="297"/>
      <c r="G73" s="117"/>
      <c r="H73" s="107"/>
      <c r="I73" s="100"/>
      <c r="J73" s="71"/>
    </row>
    <row r="74" spans="1:10" ht="16.5" customHeight="1">
      <c r="A74" s="268">
        <v>55</v>
      </c>
      <c r="B74" s="17" t="s">
        <v>121</v>
      </c>
      <c r="C74" s="195"/>
      <c r="D74" s="217">
        <v>0</v>
      </c>
      <c r="E74" s="206">
        <v>120000</v>
      </c>
      <c r="F74" s="205"/>
      <c r="G74" s="117"/>
      <c r="H74" s="107"/>
      <c r="I74" s="100"/>
      <c r="J74" s="71"/>
    </row>
    <row r="75" spans="1:10" ht="16.5" customHeight="1">
      <c r="A75" s="268">
        <v>138</v>
      </c>
      <c r="B75" s="17" t="s">
        <v>197</v>
      </c>
      <c r="C75" s="215"/>
      <c r="D75" s="217">
        <v>30000</v>
      </c>
      <c r="E75" s="215"/>
      <c r="F75" s="184"/>
      <c r="G75" s="117"/>
      <c r="H75" s="107"/>
      <c r="I75" s="100"/>
      <c r="J75" s="71"/>
    </row>
    <row r="76" spans="1:10" ht="16.5" customHeight="1" thickBot="1">
      <c r="A76" s="274"/>
      <c r="B76" s="275"/>
      <c r="C76" s="276">
        <f>SUM(C74:C75)</f>
        <v>0</v>
      </c>
      <c r="D76" s="276">
        <f>SUM(D74:D75)</f>
        <v>30000</v>
      </c>
      <c r="E76" s="276">
        <f>SUM(E74:E75)</f>
        <v>120000</v>
      </c>
      <c r="F76" s="277">
        <f>C76+D76-E76</f>
        <v>-90000</v>
      </c>
      <c r="G76" s="107"/>
      <c r="H76" s="107"/>
      <c r="I76" s="100"/>
      <c r="J76" s="71"/>
    </row>
    <row r="77" spans="1:10" s="83" customFormat="1" ht="16.5" customHeight="1">
      <c r="A77" s="28"/>
      <c r="B77" s="183" t="s">
        <v>214</v>
      </c>
      <c r="C77" s="298"/>
      <c r="D77" s="289"/>
      <c r="E77" s="30"/>
      <c r="F77" s="108"/>
      <c r="G77" s="107"/>
      <c r="H77" s="107"/>
      <c r="I77" s="111"/>
      <c r="J77" s="74"/>
    </row>
    <row r="78" spans="1:10" ht="16.5" customHeight="1">
      <c r="A78" s="269" t="s">
        <v>46</v>
      </c>
      <c r="B78" s="17" t="s">
        <v>155</v>
      </c>
      <c r="C78" s="195">
        <v>0</v>
      </c>
      <c r="D78" s="203">
        <f>'Příspěvky 2013 -1'!G6</f>
        <v>50400</v>
      </c>
      <c r="E78" s="204"/>
      <c r="F78" s="205"/>
      <c r="G78" s="117"/>
      <c r="H78" s="107"/>
      <c r="I78" s="100"/>
      <c r="J78" s="71"/>
    </row>
    <row r="79" spans="1:10" ht="16.5" customHeight="1">
      <c r="A79" s="269" t="s">
        <v>198</v>
      </c>
      <c r="B79" s="17" t="s">
        <v>175</v>
      </c>
      <c r="C79" s="195">
        <v>0</v>
      </c>
      <c r="D79" s="203"/>
      <c r="E79" s="204">
        <v>3600</v>
      </c>
      <c r="F79" s="205"/>
      <c r="G79" s="117"/>
      <c r="H79" s="107"/>
      <c r="I79" s="100"/>
      <c r="J79" s="71"/>
    </row>
    <row r="80" spans="1:10" ht="16.5" customHeight="1" thickBot="1">
      <c r="A80" s="284"/>
      <c r="B80" s="275"/>
      <c r="C80" s="276">
        <f>SUM(C78:C79)</f>
        <v>0</v>
      </c>
      <c r="D80" s="276">
        <f>SUM(D78:D79)</f>
        <v>50400</v>
      </c>
      <c r="E80" s="276">
        <f>SUM(E78:E79)</f>
        <v>3600</v>
      </c>
      <c r="F80" s="277">
        <f>C80+D80-E80</f>
        <v>46800</v>
      </c>
      <c r="G80" s="117"/>
      <c r="H80" s="107"/>
      <c r="I80" s="100"/>
      <c r="J80" s="71"/>
    </row>
    <row r="81" spans="1:10" ht="16.5" customHeight="1">
      <c r="A81" s="299"/>
      <c r="B81" s="183" t="s">
        <v>176</v>
      </c>
      <c r="C81" s="298"/>
      <c r="D81" s="209"/>
      <c r="E81" s="210"/>
      <c r="F81" s="211"/>
      <c r="G81" s="107"/>
      <c r="H81" s="107"/>
      <c r="I81" s="100"/>
      <c r="J81" s="71"/>
    </row>
    <row r="82" spans="1:10" ht="16.5" customHeight="1">
      <c r="A82" s="21"/>
      <c r="B82" s="112" t="s">
        <v>177</v>
      </c>
      <c r="C82" s="197"/>
      <c r="D82" s="203">
        <v>297000</v>
      </c>
      <c r="E82" s="204"/>
      <c r="F82" s="205"/>
      <c r="G82" s="117"/>
      <c r="H82" s="107"/>
      <c r="I82" s="100"/>
      <c r="J82" s="71"/>
    </row>
    <row r="83" spans="1:10" ht="16.5" customHeight="1">
      <c r="A83" s="21"/>
      <c r="B83" s="112" t="s">
        <v>178</v>
      </c>
      <c r="C83" s="197"/>
      <c r="D83" s="203">
        <v>178000</v>
      </c>
      <c r="E83" s="204"/>
      <c r="F83" s="205"/>
      <c r="G83" s="117"/>
      <c r="H83" s="107"/>
      <c r="I83" s="100"/>
      <c r="J83" s="71"/>
    </row>
    <row r="84" spans="1:10" ht="16.5" customHeight="1">
      <c r="A84" s="268">
        <v>60</v>
      </c>
      <c r="B84" s="17" t="s">
        <v>149</v>
      </c>
      <c r="C84" s="118"/>
      <c r="D84" s="300"/>
      <c r="E84" s="206">
        <f>D82+D83</f>
        <v>475000</v>
      </c>
      <c r="F84" s="205"/>
      <c r="G84" s="117"/>
      <c r="H84" s="107"/>
      <c r="I84" s="100"/>
      <c r="J84" s="71"/>
    </row>
    <row r="85" spans="1:10" ht="16.5" customHeight="1" thickBot="1">
      <c r="A85" s="284"/>
      <c r="B85" s="275"/>
      <c r="C85" s="276">
        <f>SUM(C82:C84)</f>
        <v>0</v>
      </c>
      <c r="D85" s="276">
        <f>SUM(D82:D84)</f>
        <v>475000</v>
      </c>
      <c r="E85" s="276">
        <f>SUM(E82:E84)</f>
        <v>475000</v>
      </c>
      <c r="F85" s="277">
        <f>C85+D85-E85</f>
        <v>0</v>
      </c>
      <c r="G85" s="117"/>
      <c r="H85" s="107"/>
      <c r="I85" s="100"/>
      <c r="J85" s="71"/>
    </row>
    <row r="86" spans="1:10" ht="16.5" customHeight="1" hidden="1">
      <c r="A86" s="301" t="s">
        <v>49</v>
      </c>
      <c r="B86" s="302"/>
      <c r="C86" s="303"/>
      <c r="D86" s="304"/>
      <c r="E86" s="305"/>
      <c r="F86" s="306"/>
      <c r="G86" s="107"/>
      <c r="H86" s="107"/>
      <c r="I86" s="100"/>
      <c r="J86" s="71"/>
    </row>
    <row r="87" spans="1:10" ht="16.5" customHeight="1">
      <c r="A87" s="299"/>
      <c r="B87" s="183" t="s">
        <v>199</v>
      </c>
      <c r="C87" s="298"/>
      <c r="D87" s="289"/>
      <c r="E87" s="30"/>
      <c r="F87" s="108"/>
      <c r="G87" s="107"/>
      <c r="H87" s="107"/>
      <c r="I87" s="100"/>
      <c r="J87" s="71"/>
    </row>
    <row r="88" spans="1:10" ht="16.5" customHeight="1">
      <c r="A88" s="20"/>
      <c r="B88" s="17" t="s">
        <v>125</v>
      </c>
      <c r="C88" s="195">
        <v>0</v>
      </c>
      <c r="D88" s="203"/>
      <c r="E88" s="206">
        <v>912000</v>
      </c>
      <c r="F88" s="174"/>
      <c r="G88" s="176"/>
      <c r="H88" s="107"/>
      <c r="I88" s="100"/>
      <c r="J88" s="71"/>
    </row>
    <row r="89" spans="1:10" ht="16.5" customHeight="1">
      <c r="A89" s="20"/>
      <c r="B89" s="17" t="s">
        <v>180</v>
      </c>
      <c r="C89" s="195">
        <v>0</v>
      </c>
      <c r="D89" s="203">
        <v>860000</v>
      </c>
      <c r="E89" s="206"/>
      <c r="F89" s="205"/>
      <c r="G89" s="176"/>
      <c r="H89" s="107"/>
      <c r="I89" s="100"/>
      <c r="J89" s="71"/>
    </row>
    <row r="90" spans="1:10" ht="16.5" customHeight="1">
      <c r="A90" s="21"/>
      <c r="B90" s="38" t="s">
        <v>179</v>
      </c>
      <c r="C90" s="195">
        <v>0</v>
      </c>
      <c r="D90" s="203"/>
      <c r="E90" s="206">
        <v>932000</v>
      </c>
      <c r="F90" s="216"/>
      <c r="G90" s="176"/>
      <c r="H90" s="107"/>
      <c r="I90" s="100"/>
      <c r="J90" s="71"/>
    </row>
    <row r="91" spans="1:10" ht="16.5" customHeight="1">
      <c r="A91" s="21"/>
      <c r="B91" s="38" t="s">
        <v>181</v>
      </c>
      <c r="C91" s="195">
        <v>0</v>
      </c>
      <c r="D91" s="203">
        <v>880000</v>
      </c>
      <c r="E91" s="206"/>
      <c r="F91" s="205"/>
      <c r="G91" s="176"/>
      <c r="H91" s="107"/>
      <c r="I91" s="100"/>
      <c r="J91" s="71"/>
    </row>
    <row r="92" spans="1:10" ht="16.5" customHeight="1" thickBot="1">
      <c r="A92" s="284"/>
      <c r="B92" s="275"/>
      <c r="C92" s="276">
        <f>SUM(C88:C91)</f>
        <v>0</v>
      </c>
      <c r="D92" s="276">
        <f>SUM(D88:D91)</f>
        <v>1740000</v>
      </c>
      <c r="E92" s="292">
        <f>SUM(E88:E91)</f>
        <v>1844000</v>
      </c>
      <c r="F92" s="277">
        <f>C92+D92-E92</f>
        <v>-104000</v>
      </c>
      <c r="G92" s="117"/>
      <c r="H92" s="107"/>
      <c r="I92" s="100"/>
      <c r="J92" s="71"/>
    </row>
    <row r="93" spans="1:6" ht="17.25" customHeight="1">
      <c r="A93" s="279"/>
      <c r="B93" s="183" t="s">
        <v>200</v>
      </c>
      <c r="C93" s="298"/>
      <c r="D93" s="289"/>
      <c r="E93" s="30"/>
      <c r="F93" s="108"/>
    </row>
    <row r="94" spans="1:6" ht="15.75" customHeight="1">
      <c r="A94" s="270">
        <v>55</v>
      </c>
      <c r="B94" s="17" t="s">
        <v>200</v>
      </c>
      <c r="C94" s="195">
        <v>0</v>
      </c>
      <c r="D94" s="203"/>
      <c r="E94" s="203">
        <v>3045570</v>
      </c>
      <c r="F94" s="174"/>
    </row>
    <row r="95" spans="1:23" ht="16.5" customHeight="1">
      <c r="A95" s="21"/>
      <c r="B95" s="17" t="s">
        <v>201</v>
      </c>
      <c r="C95" s="195">
        <v>0</v>
      </c>
      <c r="D95" s="203">
        <v>2747560</v>
      </c>
      <c r="E95" s="206"/>
      <c r="F95" s="205"/>
      <c r="G95" s="176"/>
      <c r="H95" s="107"/>
      <c r="I95" s="111"/>
      <c r="J95" s="113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7"/>
      <c r="V95" s="68"/>
      <c r="W95" s="80"/>
    </row>
    <row r="96" spans="1:10" ht="16.5" customHeight="1" thickBot="1">
      <c r="A96" s="284"/>
      <c r="B96" s="275"/>
      <c r="C96" s="276">
        <f>SUM(C94:C95)</f>
        <v>0</v>
      </c>
      <c r="D96" s="276">
        <f>SUM(D94:D95)</f>
        <v>2747560</v>
      </c>
      <c r="E96" s="292">
        <f>SUM(E94:E95)</f>
        <v>3045570</v>
      </c>
      <c r="F96" s="277">
        <f>C96+D96-E96</f>
        <v>-298010</v>
      </c>
      <c r="G96" s="117"/>
      <c r="H96" s="107"/>
      <c r="I96" s="100"/>
      <c r="J96" s="71"/>
    </row>
    <row r="97" spans="1:10" ht="16.5" customHeight="1">
      <c r="A97" s="175"/>
      <c r="B97" s="183" t="s">
        <v>202</v>
      </c>
      <c r="C97" s="298"/>
      <c r="D97" s="307"/>
      <c r="E97" s="210"/>
      <c r="F97" s="211"/>
      <c r="G97" s="176"/>
      <c r="H97" s="107"/>
      <c r="I97" s="100"/>
      <c r="J97" s="71"/>
    </row>
    <row r="98" spans="1:10" ht="16.5" customHeight="1">
      <c r="A98" s="268">
        <v>148</v>
      </c>
      <c r="B98" s="17" t="s">
        <v>114</v>
      </c>
      <c r="C98" s="118"/>
      <c r="D98" s="203">
        <v>720730</v>
      </c>
      <c r="E98" s="222"/>
      <c r="F98" s="205"/>
      <c r="G98" s="176"/>
      <c r="H98" s="107"/>
      <c r="I98" s="100"/>
      <c r="J98" s="71"/>
    </row>
    <row r="99" spans="1:10" ht="16.5" customHeight="1">
      <c r="A99" s="268">
        <v>51</v>
      </c>
      <c r="B99" s="17" t="s">
        <v>203</v>
      </c>
      <c r="C99" s="118"/>
      <c r="D99" s="203"/>
      <c r="E99" s="204">
        <v>13510</v>
      </c>
      <c r="F99" s="205"/>
      <c r="G99" s="176"/>
      <c r="H99" s="107"/>
      <c r="I99" s="100"/>
      <c r="J99" s="71"/>
    </row>
    <row r="100" spans="1:10" ht="16.5" customHeight="1" thickBot="1">
      <c r="A100" s="284"/>
      <c r="B100" s="275"/>
      <c r="C100" s="276">
        <f>SUM(C98:C99)</f>
        <v>0</v>
      </c>
      <c r="D100" s="276">
        <f>SUM(D98:D99)</f>
        <v>720730</v>
      </c>
      <c r="E100" s="292">
        <f>SUM(E98:E99)</f>
        <v>13510</v>
      </c>
      <c r="F100" s="277">
        <f>C100+D100-E100</f>
        <v>707220</v>
      </c>
      <c r="G100" s="117"/>
      <c r="H100" s="107"/>
      <c r="I100" s="100"/>
      <c r="J100" s="71"/>
    </row>
    <row r="101" spans="1:10" ht="16.5" customHeight="1">
      <c r="A101" s="175"/>
      <c r="B101" s="183" t="s">
        <v>204</v>
      </c>
      <c r="C101" s="298"/>
      <c r="D101" s="307"/>
      <c r="E101" s="210"/>
      <c r="F101" s="211"/>
      <c r="G101" s="117"/>
      <c r="H101" s="107"/>
      <c r="I101" s="100"/>
      <c r="J101" s="71"/>
    </row>
    <row r="102" spans="1:10" ht="16.5" customHeight="1">
      <c r="A102" s="21"/>
      <c r="B102" s="17" t="s">
        <v>205</v>
      </c>
      <c r="C102" s="118"/>
      <c r="D102" s="203"/>
      <c r="E102" s="204">
        <v>72000</v>
      </c>
      <c r="F102" s="205"/>
      <c r="G102" s="117"/>
      <c r="H102" s="107"/>
      <c r="I102" s="100"/>
      <c r="J102" s="71"/>
    </row>
    <row r="103" spans="1:10" s="83" customFormat="1" ht="16.5" customHeight="1">
      <c r="A103" s="21"/>
      <c r="B103" s="17" t="s">
        <v>206</v>
      </c>
      <c r="C103" s="118"/>
      <c r="D103" s="203">
        <v>81950</v>
      </c>
      <c r="E103" s="204"/>
      <c r="F103" s="205"/>
      <c r="G103" s="117"/>
      <c r="H103" s="107"/>
      <c r="I103" s="111"/>
      <c r="J103" s="74"/>
    </row>
    <row r="104" spans="1:10" s="83" customFormat="1" ht="16.5" customHeight="1" thickBot="1">
      <c r="A104" s="284"/>
      <c r="B104" s="275"/>
      <c r="C104" s="276">
        <f>SUM(C102:C103)</f>
        <v>0</v>
      </c>
      <c r="D104" s="276">
        <f>SUM(D102:D103)</f>
        <v>81950</v>
      </c>
      <c r="E104" s="292">
        <f>SUM(E102:E103)</f>
        <v>72000</v>
      </c>
      <c r="F104" s="277">
        <f>C104+D104-E104</f>
        <v>9950</v>
      </c>
      <c r="G104" s="117"/>
      <c r="H104" s="107"/>
      <c r="I104" s="111"/>
      <c r="J104" s="74"/>
    </row>
    <row r="105" spans="1:10" s="83" customFormat="1" ht="16.5" customHeight="1">
      <c r="A105" s="175"/>
      <c r="B105" s="183" t="s">
        <v>209</v>
      </c>
      <c r="C105" s="298"/>
      <c r="D105" s="307"/>
      <c r="E105" s="210"/>
      <c r="F105" s="211"/>
      <c r="G105" s="117"/>
      <c r="H105" s="107"/>
      <c r="I105" s="111"/>
      <c r="J105" s="74"/>
    </row>
    <row r="106" spans="1:10" s="83" customFormat="1" ht="16.5" customHeight="1">
      <c r="A106" s="268">
        <v>147</v>
      </c>
      <c r="B106" s="17" t="s">
        <v>144</v>
      </c>
      <c r="C106" s="118"/>
      <c r="D106" s="203">
        <v>250800</v>
      </c>
      <c r="E106" s="204"/>
      <c r="F106" s="205"/>
      <c r="G106" s="117"/>
      <c r="H106" s="107"/>
      <c r="I106" s="111"/>
      <c r="J106" s="74"/>
    </row>
    <row r="107" spans="1:10" s="83" customFormat="1" ht="16.5" customHeight="1">
      <c r="A107" s="268">
        <v>57</v>
      </c>
      <c r="B107" s="17" t="s">
        <v>210</v>
      </c>
      <c r="C107" s="118"/>
      <c r="D107" s="203"/>
      <c r="E107" s="204">
        <v>371800</v>
      </c>
      <c r="F107" s="205"/>
      <c r="G107" s="117"/>
      <c r="H107" s="107"/>
      <c r="I107" s="111"/>
      <c r="J107" s="74"/>
    </row>
    <row r="108" spans="1:10" s="83" customFormat="1" ht="16.5" customHeight="1">
      <c r="A108" s="268">
        <v>57</v>
      </c>
      <c r="B108" s="17" t="s">
        <v>217</v>
      </c>
      <c r="C108" s="118"/>
      <c r="D108" s="203"/>
      <c r="E108" s="204">
        <v>45000</v>
      </c>
      <c r="F108" s="109"/>
      <c r="G108" s="117"/>
      <c r="H108" s="107"/>
      <c r="I108" s="111"/>
      <c r="J108" s="74"/>
    </row>
    <row r="109" spans="1:10" s="83" customFormat="1" ht="16.5" customHeight="1" thickBot="1">
      <c r="A109" s="284"/>
      <c r="B109" s="275"/>
      <c r="C109" s="276">
        <f>SUM(C106:C108)</f>
        <v>0</v>
      </c>
      <c r="D109" s="276">
        <f>SUM(D106:D108)</f>
        <v>250800</v>
      </c>
      <c r="E109" s="292">
        <f>SUM(E106:E108)</f>
        <v>416800</v>
      </c>
      <c r="F109" s="277">
        <f>C109+D109-E109</f>
        <v>-166000</v>
      </c>
      <c r="G109" s="117"/>
      <c r="H109" s="107"/>
      <c r="I109" s="111"/>
      <c r="J109" s="74"/>
    </row>
    <row r="110" spans="1:10" ht="16.5" customHeight="1">
      <c r="A110" s="21"/>
      <c r="B110" s="201" t="s">
        <v>184</v>
      </c>
      <c r="C110" s="196"/>
      <c r="D110" s="215"/>
      <c r="E110" s="218"/>
      <c r="F110" s="184"/>
      <c r="G110" s="117"/>
      <c r="H110" s="107"/>
      <c r="I110" s="100"/>
      <c r="J110" s="71"/>
    </row>
    <row r="111" spans="1:10" ht="16.5" customHeight="1">
      <c r="A111" s="268">
        <v>105</v>
      </c>
      <c r="B111" s="17" t="s">
        <v>185</v>
      </c>
      <c r="C111" s="118"/>
      <c r="D111" s="219">
        <v>500000</v>
      </c>
      <c r="E111" s="18"/>
      <c r="F111" s="109"/>
      <c r="G111" s="176"/>
      <c r="H111" s="107"/>
      <c r="I111" s="100"/>
      <c r="J111" s="71"/>
    </row>
    <row r="112" spans="1:10" ht="16.5" customHeight="1">
      <c r="A112" s="19"/>
      <c r="B112" s="70" t="s">
        <v>216</v>
      </c>
      <c r="C112" s="198"/>
      <c r="D112" s="221">
        <v>16000</v>
      </c>
      <c r="E112" s="220"/>
      <c r="F112" s="110"/>
      <c r="G112" s="176"/>
      <c r="H112" s="107"/>
      <c r="I112" s="100"/>
      <c r="J112" s="71"/>
    </row>
    <row r="113" spans="1:10" ht="16.5" customHeight="1">
      <c r="A113" s="19"/>
      <c r="B113" s="70" t="s">
        <v>218</v>
      </c>
      <c r="C113" s="198"/>
      <c r="D113" s="221"/>
      <c r="E113" s="220">
        <v>55260</v>
      </c>
      <c r="F113" s="110"/>
      <c r="G113" s="176"/>
      <c r="H113" s="107"/>
      <c r="I113" s="100"/>
      <c r="J113" s="71"/>
    </row>
    <row r="114" spans="1:10" ht="16.5" customHeight="1">
      <c r="A114" s="271">
        <v>155</v>
      </c>
      <c r="B114" s="70" t="s">
        <v>211</v>
      </c>
      <c r="C114" s="198"/>
      <c r="D114" s="221">
        <v>60000</v>
      </c>
      <c r="E114" s="22"/>
      <c r="F114" s="110"/>
      <c r="G114" s="176"/>
      <c r="H114" s="107"/>
      <c r="I114" s="100"/>
      <c r="J114" s="71"/>
    </row>
    <row r="115" spans="1:10" ht="16.5" customHeight="1" thickBot="1">
      <c r="A115" s="20"/>
      <c r="B115" s="17"/>
      <c r="C115" s="196">
        <f>SUM(C111:C114)</f>
        <v>0</v>
      </c>
      <c r="D115" s="196">
        <f>SUM(D111:D114)</f>
        <v>576000</v>
      </c>
      <c r="E115" s="190">
        <f>SUM(E111:E114)</f>
        <v>55260</v>
      </c>
      <c r="F115" s="185">
        <f>C115+D115-E115</f>
        <v>520740</v>
      </c>
      <c r="G115" s="107"/>
      <c r="H115" s="107"/>
      <c r="I115" s="100"/>
      <c r="J115" s="71"/>
    </row>
    <row r="116" spans="1:10" ht="21" customHeight="1" thickBot="1">
      <c r="A116" s="367" t="s">
        <v>7</v>
      </c>
      <c r="B116" s="368"/>
      <c r="C116" s="308"/>
      <c r="D116" s="309">
        <f>D115+D109+D104+D100+D96+D92+D85+D80+D76+D72+D64+D59+D50+D46+D42+D35</f>
        <v>11030922</v>
      </c>
      <c r="E116" s="310">
        <f>E115+E109+E104+E100+E96+E92+E85++E80+E76+E72+E64+E59+E50+E46+E42+E35</f>
        <v>9056160</v>
      </c>
      <c r="F116" s="309">
        <f>F115+F109+F104+F100+F96+F92+F85+F80+F76+F72+F64+F59+F50+F46+F42+F35</f>
        <v>1974762</v>
      </c>
      <c r="G116" s="5"/>
      <c r="H116" s="5"/>
      <c r="I116" s="93"/>
      <c r="J116" s="71"/>
    </row>
    <row r="117" spans="1:22" ht="29.25" customHeight="1" hidden="1">
      <c r="A117" s="4"/>
      <c r="B117" s="4"/>
      <c r="C117" s="4"/>
      <c r="D117" s="4"/>
      <c r="E117" s="5"/>
      <c r="F117" s="5"/>
      <c r="G117" s="32"/>
      <c r="H117" s="32"/>
      <c r="J117" s="113"/>
      <c r="V117" s="81">
        <f aca="true" t="shared" si="0" ref="V117:V133">SUM(K117:U117)</f>
        <v>0</v>
      </c>
    </row>
    <row r="118" spans="1:22" ht="14.25" customHeight="1" hidden="1">
      <c r="A118" s="82" t="s">
        <v>51</v>
      </c>
      <c r="G118" s="83"/>
      <c r="H118" s="83"/>
      <c r="J118" s="113"/>
      <c r="V118" s="81">
        <f t="shared" si="0"/>
        <v>0</v>
      </c>
    </row>
    <row r="119" spans="1:22" ht="27.75" customHeight="1" hidden="1">
      <c r="A119" s="41" t="s">
        <v>27</v>
      </c>
      <c r="B119" s="41"/>
      <c r="C119" s="41"/>
      <c r="D119" s="41"/>
      <c r="E119" s="12">
        <v>39448</v>
      </c>
      <c r="F119" s="12">
        <v>39448</v>
      </c>
      <c r="G119" s="34">
        <v>39448</v>
      </c>
      <c r="H119" s="34">
        <v>39448</v>
      </c>
      <c r="J119" s="113"/>
      <c r="V119" s="81">
        <f t="shared" si="0"/>
        <v>0</v>
      </c>
    </row>
    <row r="120" spans="1:22" ht="27.75" customHeight="1" hidden="1">
      <c r="A120" s="39" t="s">
        <v>29</v>
      </c>
      <c r="B120" s="39"/>
      <c r="C120" s="199"/>
      <c r="D120" s="39"/>
      <c r="E120" s="13">
        <v>732000</v>
      </c>
      <c r="F120" s="13">
        <v>732000</v>
      </c>
      <c r="G120" s="35">
        <v>732000</v>
      </c>
      <c r="H120" s="35">
        <v>732000</v>
      </c>
      <c r="J120" s="113"/>
      <c r="V120" s="81">
        <f t="shared" si="0"/>
        <v>0</v>
      </c>
    </row>
    <row r="121" spans="1:22" ht="27.75" customHeight="1" hidden="1">
      <c r="A121" s="39" t="s">
        <v>30</v>
      </c>
      <c r="B121" s="39"/>
      <c r="C121" s="199"/>
      <c r="D121" s="39"/>
      <c r="E121" s="13">
        <v>2595576</v>
      </c>
      <c r="F121" s="13">
        <v>2595576</v>
      </c>
      <c r="G121" s="35">
        <v>2595576</v>
      </c>
      <c r="H121" s="35">
        <v>2595576</v>
      </c>
      <c r="J121" s="113"/>
      <c r="V121" s="81">
        <f t="shared" si="0"/>
        <v>0</v>
      </c>
    </row>
    <row r="122" spans="1:22" ht="27.75" customHeight="1" hidden="1">
      <c r="A122" s="39" t="s">
        <v>31</v>
      </c>
      <c r="B122" s="39"/>
      <c r="C122" s="199"/>
      <c r="D122" s="39"/>
      <c r="E122" s="13">
        <v>843998</v>
      </c>
      <c r="F122" s="13">
        <v>843998</v>
      </c>
      <c r="G122" s="35">
        <v>843998</v>
      </c>
      <c r="H122" s="35">
        <v>843998</v>
      </c>
      <c r="J122" s="113"/>
      <c r="V122" s="81">
        <f t="shared" si="0"/>
        <v>0</v>
      </c>
    </row>
    <row r="123" spans="1:22" ht="27.75" customHeight="1" hidden="1">
      <c r="A123" s="40" t="s">
        <v>28</v>
      </c>
      <c r="B123" s="40"/>
      <c r="C123" s="40"/>
      <c r="D123" s="40"/>
      <c r="E123" s="14">
        <f>SUM(E120:E122)</f>
        <v>4171574</v>
      </c>
      <c r="F123" s="14">
        <f>SUM(F120:F122)</f>
        <v>4171574</v>
      </c>
      <c r="G123" s="36">
        <f>SUM(G120:G122)</f>
        <v>4171574</v>
      </c>
      <c r="H123" s="36">
        <f>SUM(H120:H122)</f>
        <v>4171574</v>
      </c>
      <c r="J123" s="113"/>
      <c r="V123" s="81">
        <f t="shared" si="0"/>
        <v>0</v>
      </c>
    </row>
    <row r="124" spans="7:22" ht="27.75" customHeight="1" hidden="1">
      <c r="G124" s="83"/>
      <c r="H124" s="83"/>
      <c r="J124" s="113"/>
      <c r="V124" s="81">
        <f t="shared" si="0"/>
        <v>0</v>
      </c>
    </row>
    <row r="125" spans="1:22" ht="27.75" customHeight="1" hidden="1">
      <c r="A125" s="41" t="s">
        <v>27</v>
      </c>
      <c r="B125" s="41"/>
      <c r="C125" s="41"/>
      <c r="D125" s="41"/>
      <c r="E125" s="361"/>
      <c r="F125" s="361"/>
      <c r="G125" s="12"/>
      <c r="H125" s="12"/>
      <c r="J125" s="113"/>
      <c r="V125" s="81">
        <f t="shared" si="0"/>
        <v>0</v>
      </c>
    </row>
    <row r="126" spans="1:22" ht="27.75" customHeight="1" hidden="1">
      <c r="A126" s="39" t="s">
        <v>29</v>
      </c>
      <c r="B126" s="39"/>
      <c r="C126" s="199"/>
      <c r="D126" s="39"/>
      <c r="E126" s="360"/>
      <c r="F126" s="360"/>
      <c r="G126" s="42"/>
      <c r="H126" s="42"/>
      <c r="J126" s="113"/>
      <c r="V126" s="81">
        <f t="shared" si="0"/>
        <v>0</v>
      </c>
    </row>
    <row r="127" spans="1:22" ht="21" customHeight="1" hidden="1">
      <c r="A127" s="39" t="s">
        <v>30</v>
      </c>
      <c r="B127" s="39"/>
      <c r="C127" s="199"/>
      <c r="D127" s="39"/>
      <c r="E127" s="360"/>
      <c r="F127" s="360"/>
      <c r="G127" s="42"/>
      <c r="H127" s="42"/>
      <c r="J127" s="113"/>
      <c r="V127" s="81">
        <f t="shared" si="0"/>
        <v>0</v>
      </c>
    </row>
    <row r="128" spans="1:22" ht="21" customHeight="1" hidden="1">
      <c r="A128" s="39" t="s">
        <v>31</v>
      </c>
      <c r="B128" s="39"/>
      <c r="C128" s="199"/>
      <c r="D128" s="39"/>
      <c r="E128" s="360"/>
      <c r="F128" s="360"/>
      <c r="G128" s="42"/>
      <c r="H128" s="42"/>
      <c r="J128" s="113"/>
      <c r="V128" s="81">
        <f t="shared" si="0"/>
        <v>0</v>
      </c>
    </row>
    <row r="129" spans="1:22" ht="21" customHeight="1" hidden="1">
      <c r="A129" s="39" t="s">
        <v>54</v>
      </c>
      <c r="B129" s="39"/>
      <c r="C129" s="199"/>
      <c r="D129" s="39"/>
      <c r="E129" s="360">
        <v>0</v>
      </c>
      <c r="F129" s="360"/>
      <c r="G129" s="42"/>
      <c r="H129" s="42"/>
      <c r="J129" s="113"/>
      <c r="V129" s="81">
        <f t="shared" si="0"/>
        <v>0</v>
      </c>
    </row>
    <row r="130" spans="1:22" ht="21" customHeight="1" hidden="1">
      <c r="A130" s="39" t="s">
        <v>55</v>
      </c>
      <c r="B130" s="39"/>
      <c r="C130" s="199"/>
      <c r="D130" s="39"/>
      <c r="E130" s="360">
        <v>0</v>
      </c>
      <c r="F130" s="360"/>
      <c r="G130" s="42"/>
      <c r="H130" s="42"/>
      <c r="J130" s="113"/>
      <c r="V130" s="81">
        <f t="shared" si="0"/>
        <v>0</v>
      </c>
    </row>
    <row r="131" spans="1:22" ht="21" customHeight="1" hidden="1">
      <c r="A131" s="39" t="s">
        <v>66</v>
      </c>
      <c r="B131" s="39"/>
      <c r="C131" s="199"/>
      <c r="D131" s="39"/>
      <c r="E131" s="360">
        <v>0</v>
      </c>
      <c r="F131" s="360"/>
      <c r="G131" s="42"/>
      <c r="H131" s="42"/>
      <c r="J131" s="113"/>
      <c r="V131" s="81">
        <f t="shared" si="0"/>
        <v>0</v>
      </c>
    </row>
    <row r="132" spans="1:22" ht="21" customHeight="1" hidden="1">
      <c r="A132" s="40" t="s">
        <v>28</v>
      </c>
      <c r="B132" s="40"/>
      <c r="C132" s="40"/>
      <c r="D132" s="40"/>
      <c r="E132" s="359">
        <f>SUM(E126:E131)</f>
        <v>0</v>
      </c>
      <c r="F132" s="359"/>
      <c r="G132" s="43">
        <f>SUM(G126:G131)</f>
        <v>0</v>
      </c>
      <c r="H132" s="43">
        <f>SUM(H126:H131)</f>
        <v>0</v>
      </c>
      <c r="J132" s="113"/>
      <c r="V132" s="81">
        <f t="shared" si="0"/>
        <v>0</v>
      </c>
    </row>
    <row r="133" spans="10:22" ht="25.5" customHeight="1" hidden="1">
      <c r="J133" s="113"/>
      <c r="V133" s="81">
        <f t="shared" si="0"/>
        <v>0</v>
      </c>
    </row>
    <row r="134" spans="4:10" ht="19.5" customHeight="1">
      <c r="D134" s="272"/>
      <c r="E134" s="272"/>
      <c r="J134" s="113"/>
    </row>
    <row r="135" spans="1:10" ht="18.75" customHeight="1" thickBot="1">
      <c r="A135" s="84" t="s">
        <v>113</v>
      </c>
      <c r="J135" s="113"/>
    </row>
    <row r="136" spans="1:10" ht="31.5" customHeight="1" thickBot="1">
      <c r="A136" s="388" t="s">
        <v>27</v>
      </c>
      <c r="B136" s="389"/>
      <c r="C136" s="248">
        <v>41275</v>
      </c>
      <c r="D136" s="311">
        <v>41275</v>
      </c>
      <c r="E136" s="371"/>
      <c r="F136" s="372"/>
      <c r="G136" s="244"/>
      <c r="H136" s="98"/>
      <c r="J136" s="113"/>
    </row>
    <row r="137" spans="1:10" ht="21" customHeight="1">
      <c r="A137" s="85" t="s">
        <v>118</v>
      </c>
      <c r="B137" s="249"/>
      <c r="C137" s="252">
        <v>12536582.63</v>
      </c>
      <c r="D137" s="314">
        <v>12536582.63</v>
      </c>
      <c r="E137" s="373"/>
      <c r="F137" s="374"/>
      <c r="G137" s="245"/>
      <c r="H137" s="98"/>
      <c r="J137" s="113"/>
    </row>
    <row r="138" spans="1:10" ht="21" customHeight="1">
      <c r="A138" s="243" t="s">
        <v>30</v>
      </c>
      <c r="B138" s="250"/>
      <c r="C138" s="253">
        <v>123784.54</v>
      </c>
      <c r="D138" s="315">
        <v>123784.54</v>
      </c>
      <c r="E138" s="375"/>
      <c r="F138" s="376"/>
      <c r="G138" s="245"/>
      <c r="H138" s="98"/>
      <c r="J138" s="113"/>
    </row>
    <row r="139" spans="1:10" ht="21" customHeight="1">
      <c r="A139" s="86" t="s">
        <v>31</v>
      </c>
      <c r="B139" s="251"/>
      <c r="C139" s="254">
        <v>508027.86</v>
      </c>
      <c r="D139" s="315">
        <v>508027.86</v>
      </c>
      <c r="E139" s="375"/>
      <c r="F139" s="376"/>
      <c r="G139" s="245"/>
      <c r="H139" s="98"/>
      <c r="J139" s="113"/>
    </row>
    <row r="140" spans="1:10" ht="21" customHeight="1">
      <c r="A140" s="86" t="s">
        <v>54</v>
      </c>
      <c r="B140" s="251"/>
      <c r="C140" s="254">
        <v>592069.87</v>
      </c>
      <c r="D140" s="315">
        <v>592069.87</v>
      </c>
      <c r="E140" s="375"/>
      <c r="F140" s="376"/>
      <c r="G140" s="245"/>
      <c r="H140" s="98"/>
      <c r="J140" s="113"/>
    </row>
    <row r="141" spans="1:10" ht="21.75" customHeight="1">
      <c r="A141" s="86" t="s">
        <v>55</v>
      </c>
      <c r="B141" s="251"/>
      <c r="C141" s="255">
        <v>5998998.11</v>
      </c>
      <c r="D141" s="315">
        <v>5998998.11</v>
      </c>
      <c r="E141" s="375"/>
      <c r="F141" s="376"/>
      <c r="G141" s="245"/>
      <c r="H141" s="98"/>
      <c r="J141" s="113"/>
    </row>
    <row r="142" spans="1:10" ht="21" customHeight="1" thickBot="1">
      <c r="A142" s="386" t="s">
        <v>124</v>
      </c>
      <c r="B142" s="387"/>
      <c r="C142" s="256">
        <v>750000</v>
      </c>
      <c r="D142" s="312">
        <v>750000</v>
      </c>
      <c r="E142" s="390"/>
      <c r="F142" s="391"/>
      <c r="G142" s="245"/>
      <c r="H142" s="246"/>
      <c r="J142" s="113"/>
    </row>
    <row r="143" spans="1:10" ht="21" customHeight="1" thickBot="1">
      <c r="A143" s="87" t="s">
        <v>28</v>
      </c>
      <c r="B143" s="87"/>
      <c r="C143" s="257">
        <f>SUM(C137:C142)</f>
        <v>20509463.009999998</v>
      </c>
      <c r="D143" s="313">
        <f>SUM(D137:D142)</f>
        <v>20509463.009999998</v>
      </c>
      <c r="E143" s="371"/>
      <c r="F143" s="372"/>
      <c r="G143" s="247"/>
      <c r="H143" s="98"/>
      <c r="J143" s="113"/>
    </row>
    <row r="144" spans="4:10" ht="12.75">
      <c r="D144" s="116"/>
      <c r="J144" s="113"/>
    </row>
    <row r="145" spans="3:10" ht="12.75">
      <c r="C145" s="76" t="s">
        <v>215</v>
      </c>
      <c r="J145" s="113"/>
    </row>
    <row r="146" spans="1:10" ht="12.75">
      <c r="A146" s="76" t="s">
        <v>219</v>
      </c>
      <c r="C146" s="76" t="s">
        <v>215</v>
      </c>
      <c r="D146" s="76" t="s">
        <v>220</v>
      </c>
      <c r="J146" s="113"/>
    </row>
    <row r="147" spans="3:10" ht="12.75">
      <c r="C147" s="76" t="s">
        <v>215</v>
      </c>
      <c r="J147" s="113"/>
    </row>
    <row r="148" ht="12.75">
      <c r="J148" s="113"/>
    </row>
    <row r="149" ht="12.75">
      <c r="J149" s="113"/>
    </row>
    <row r="150" spans="2:38" ht="12.75">
      <c r="B150" s="77"/>
      <c r="C150" s="258"/>
      <c r="D150" s="77"/>
      <c r="E150" s="77"/>
      <c r="F150" s="77"/>
      <c r="G150" s="77"/>
      <c r="H150" s="77"/>
      <c r="I150" s="77"/>
      <c r="J150" s="259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</row>
    <row r="151" spans="2:38" ht="15">
      <c r="B151" s="260"/>
      <c r="C151" s="260"/>
      <c r="D151" s="261"/>
      <c r="E151" s="73"/>
      <c r="F151" s="73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77"/>
      <c r="T151" s="77"/>
      <c r="U151" s="77"/>
      <c r="V151" s="77"/>
      <c r="W151" s="77"/>
      <c r="X151" s="77"/>
      <c r="Y151" s="77"/>
      <c r="Z151" s="77"/>
      <c r="AA151" s="77"/>
      <c r="AB151" s="262"/>
      <c r="AC151" s="262"/>
      <c r="AD151" s="262"/>
      <c r="AE151" s="262"/>
      <c r="AF151" s="77"/>
      <c r="AG151" s="77"/>
      <c r="AH151" s="77"/>
      <c r="AI151" s="77"/>
      <c r="AJ151" s="77"/>
      <c r="AK151" s="77"/>
      <c r="AL151" s="77"/>
    </row>
    <row r="152" spans="2:38" ht="12.75">
      <c r="B152" s="200"/>
      <c r="C152" s="200"/>
      <c r="D152" s="107"/>
      <c r="E152" s="111"/>
      <c r="F152" s="263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8"/>
      <c r="R152" s="179"/>
      <c r="S152" s="264"/>
      <c r="T152" s="77"/>
      <c r="U152" s="77"/>
      <c r="V152" s="77"/>
      <c r="W152" s="77"/>
      <c r="X152" s="77"/>
      <c r="Y152" s="77"/>
      <c r="Z152" s="77"/>
      <c r="AA152" s="77"/>
      <c r="AB152" s="259"/>
      <c r="AC152" s="265"/>
      <c r="AD152" s="265"/>
      <c r="AE152" s="265"/>
      <c r="AF152" s="77"/>
      <c r="AG152" s="77"/>
      <c r="AH152" s="77"/>
      <c r="AI152" s="77"/>
      <c r="AJ152" s="77"/>
      <c r="AK152" s="77"/>
      <c r="AL152" s="77"/>
    </row>
    <row r="153" spans="2:38" ht="12.75">
      <c r="B153" s="200"/>
      <c r="C153" s="200"/>
      <c r="D153" s="107"/>
      <c r="E153" s="111"/>
      <c r="F153" s="263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8"/>
      <c r="R153" s="179"/>
      <c r="S153" s="264"/>
      <c r="T153" s="77"/>
      <c r="U153" s="77"/>
      <c r="V153" s="77"/>
      <c r="W153" s="77"/>
      <c r="X153" s="77"/>
      <c r="Y153" s="77"/>
      <c r="Z153" s="77"/>
      <c r="AA153" s="77"/>
      <c r="AB153" s="259"/>
      <c r="AC153" s="265"/>
      <c r="AD153" s="265"/>
      <c r="AE153" s="265"/>
      <c r="AF153" s="77"/>
      <c r="AG153" s="77"/>
      <c r="AH153" s="77"/>
      <c r="AI153" s="77"/>
      <c r="AJ153" s="77"/>
      <c r="AK153" s="77"/>
      <c r="AL153" s="77"/>
    </row>
    <row r="154" spans="2:38" ht="12.75">
      <c r="B154" s="200"/>
      <c r="C154" s="200"/>
      <c r="D154" s="107"/>
      <c r="E154" s="111"/>
      <c r="F154" s="263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8"/>
      <c r="R154" s="179"/>
      <c r="S154" s="264"/>
      <c r="T154" s="77"/>
      <c r="U154" s="77"/>
      <c r="V154" s="77"/>
      <c r="W154" s="77"/>
      <c r="X154" s="77"/>
      <c r="Y154" s="77"/>
      <c r="Z154" s="77"/>
      <c r="AA154" s="77"/>
      <c r="AB154" s="259"/>
      <c r="AC154" s="265"/>
      <c r="AD154" s="265"/>
      <c r="AE154" s="265"/>
      <c r="AF154" s="77"/>
      <c r="AG154" s="77"/>
      <c r="AH154" s="77"/>
      <c r="AI154" s="77"/>
      <c r="AJ154" s="77"/>
      <c r="AK154" s="77"/>
      <c r="AL154" s="77"/>
    </row>
    <row r="155" spans="2:38" ht="12.75">
      <c r="B155" s="200"/>
      <c r="C155" s="200"/>
      <c r="D155" s="107"/>
      <c r="E155" s="111"/>
      <c r="F155" s="263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8"/>
      <c r="R155" s="179"/>
      <c r="S155" s="264"/>
      <c r="T155" s="77"/>
      <c r="U155" s="77"/>
      <c r="V155" s="77"/>
      <c r="W155" s="77"/>
      <c r="X155" s="77"/>
      <c r="Y155" s="77"/>
      <c r="Z155" s="77"/>
      <c r="AA155" s="77"/>
      <c r="AB155" s="259"/>
      <c r="AC155" s="265"/>
      <c r="AD155" s="265"/>
      <c r="AE155" s="265"/>
      <c r="AF155" s="77"/>
      <c r="AG155" s="77"/>
      <c r="AH155" s="77"/>
      <c r="AI155" s="77"/>
      <c r="AJ155" s="77"/>
      <c r="AK155" s="77"/>
      <c r="AL155" s="77"/>
    </row>
    <row r="156" spans="2:38" ht="12.75">
      <c r="B156" s="200"/>
      <c r="C156" s="200"/>
      <c r="D156" s="107"/>
      <c r="E156" s="111"/>
      <c r="F156" s="263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8"/>
      <c r="R156" s="179"/>
      <c r="S156" s="264"/>
      <c r="T156" s="77"/>
      <c r="U156" s="77"/>
      <c r="V156" s="77"/>
      <c r="W156" s="77"/>
      <c r="X156" s="77"/>
      <c r="Y156" s="77"/>
      <c r="Z156" s="77"/>
      <c r="AA156" s="77"/>
      <c r="AB156" s="259"/>
      <c r="AC156" s="265"/>
      <c r="AD156" s="265"/>
      <c r="AE156" s="265"/>
      <c r="AF156" s="77"/>
      <c r="AG156" s="77"/>
      <c r="AH156" s="77"/>
      <c r="AI156" s="77"/>
      <c r="AJ156" s="77"/>
      <c r="AK156" s="77"/>
      <c r="AL156" s="77"/>
    </row>
    <row r="157" spans="2:38" ht="12.75">
      <c r="B157" s="200"/>
      <c r="C157" s="200"/>
      <c r="D157" s="107"/>
      <c r="E157" s="111"/>
      <c r="F157" s="263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8"/>
      <c r="R157" s="179"/>
      <c r="S157" s="264"/>
      <c r="T157" s="77"/>
      <c r="U157" s="77"/>
      <c r="V157" s="77"/>
      <c r="W157" s="77"/>
      <c r="X157" s="77"/>
      <c r="Y157" s="77"/>
      <c r="Z157" s="77"/>
      <c r="AA157" s="77"/>
      <c r="AB157" s="259"/>
      <c r="AC157" s="265"/>
      <c r="AD157" s="265"/>
      <c r="AE157" s="265"/>
      <c r="AF157" s="77"/>
      <c r="AG157" s="77"/>
      <c r="AH157" s="77"/>
      <c r="AI157" s="77"/>
      <c r="AJ157" s="77"/>
      <c r="AK157" s="77"/>
      <c r="AL157" s="77"/>
    </row>
    <row r="158" spans="2:38" ht="12.75">
      <c r="B158" s="200"/>
      <c r="C158" s="200"/>
      <c r="D158" s="107"/>
      <c r="E158" s="111"/>
      <c r="F158" s="263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8"/>
      <c r="R158" s="179"/>
      <c r="S158" s="264"/>
      <c r="T158" s="77"/>
      <c r="U158" s="77"/>
      <c r="V158" s="77"/>
      <c r="W158" s="77"/>
      <c r="X158" s="77"/>
      <c r="Y158" s="77"/>
      <c r="Z158" s="77"/>
      <c r="AA158" s="77"/>
      <c r="AB158" s="259"/>
      <c r="AC158" s="265"/>
      <c r="AD158" s="265"/>
      <c r="AE158" s="265"/>
      <c r="AF158" s="77"/>
      <c r="AG158" s="77"/>
      <c r="AH158" s="77"/>
      <c r="AI158" s="77"/>
      <c r="AJ158" s="77"/>
      <c r="AK158" s="77"/>
      <c r="AL158" s="77"/>
    </row>
    <row r="159" spans="2:38" ht="12.75">
      <c r="B159" s="200"/>
      <c r="C159" s="200"/>
      <c r="D159" s="107"/>
      <c r="E159" s="111"/>
      <c r="F159" s="263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8"/>
      <c r="R159" s="179"/>
      <c r="S159" s="264"/>
      <c r="T159" s="77"/>
      <c r="U159" s="77"/>
      <c r="V159" s="77"/>
      <c r="W159" s="77"/>
      <c r="X159" s="77"/>
      <c r="Y159" s="77"/>
      <c r="Z159" s="77"/>
      <c r="AA159" s="77"/>
      <c r="AB159" s="259"/>
      <c r="AC159" s="265"/>
      <c r="AD159" s="265"/>
      <c r="AE159" s="265"/>
      <c r="AF159" s="77"/>
      <c r="AG159" s="77"/>
      <c r="AH159" s="77"/>
      <c r="AI159" s="77"/>
      <c r="AJ159" s="77"/>
      <c r="AK159" s="77"/>
      <c r="AL159" s="77"/>
    </row>
    <row r="160" spans="2:38" ht="12.75">
      <c r="B160" s="200"/>
      <c r="C160" s="200"/>
      <c r="D160" s="107"/>
      <c r="E160" s="111"/>
      <c r="F160" s="263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8"/>
      <c r="R160" s="179"/>
      <c r="S160" s="264"/>
      <c r="T160" s="77"/>
      <c r="U160" s="77"/>
      <c r="V160" s="77"/>
      <c r="W160" s="77"/>
      <c r="X160" s="77"/>
      <c r="Y160" s="77"/>
      <c r="Z160" s="77"/>
      <c r="AA160" s="77"/>
      <c r="AB160" s="259"/>
      <c r="AC160" s="265"/>
      <c r="AD160" s="265"/>
      <c r="AE160" s="265"/>
      <c r="AF160" s="77"/>
      <c r="AG160" s="77"/>
      <c r="AH160" s="77"/>
      <c r="AI160" s="77"/>
      <c r="AJ160" s="77"/>
      <c r="AK160" s="77"/>
      <c r="AL160" s="77"/>
    </row>
    <row r="161" spans="2:38" ht="12.75">
      <c r="B161" s="200"/>
      <c r="C161" s="200"/>
      <c r="D161" s="107"/>
      <c r="E161" s="111"/>
      <c r="F161" s="263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8"/>
      <c r="R161" s="179"/>
      <c r="S161" s="264"/>
      <c r="T161" s="77"/>
      <c r="U161" s="77"/>
      <c r="V161" s="77"/>
      <c r="W161" s="77"/>
      <c r="X161" s="77"/>
      <c r="Y161" s="77"/>
      <c r="Z161" s="77"/>
      <c r="AA161" s="77"/>
      <c r="AB161" s="259"/>
      <c r="AC161" s="265"/>
      <c r="AD161" s="265"/>
      <c r="AE161" s="265"/>
      <c r="AF161" s="77"/>
      <c r="AG161" s="77"/>
      <c r="AH161" s="77"/>
      <c r="AI161" s="77"/>
      <c r="AJ161" s="77"/>
      <c r="AK161" s="77"/>
      <c r="AL161" s="77"/>
    </row>
    <row r="162" spans="2:38" ht="12.75">
      <c r="B162" s="200"/>
      <c r="C162" s="200"/>
      <c r="D162" s="107"/>
      <c r="E162" s="111"/>
      <c r="F162" s="263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8"/>
      <c r="R162" s="179"/>
      <c r="S162" s="264"/>
      <c r="T162" s="77"/>
      <c r="U162" s="77"/>
      <c r="V162" s="77"/>
      <c r="W162" s="77"/>
      <c r="X162" s="77"/>
      <c r="Y162" s="77"/>
      <c r="Z162" s="77"/>
      <c r="AA162" s="77"/>
      <c r="AB162" s="259"/>
      <c r="AC162" s="265"/>
      <c r="AD162" s="265"/>
      <c r="AE162" s="265"/>
      <c r="AF162" s="77"/>
      <c r="AG162" s="77"/>
      <c r="AH162" s="77"/>
      <c r="AI162" s="77"/>
      <c r="AJ162" s="77"/>
      <c r="AK162" s="77"/>
      <c r="AL162" s="77"/>
    </row>
    <row r="163" spans="2:38" ht="12.75">
      <c r="B163" s="200"/>
      <c r="C163" s="200"/>
      <c r="D163" s="107"/>
      <c r="E163" s="111"/>
      <c r="F163" s="259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8"/>
      <c r="R163" s="179"/>
      <c r="S163" s="264"/>
      <c r="T163" s="77"/>
      <c r="U163" s="77"/>
      <c r="V163" s="77"/>
      <c r="W163" s="77"/>
      <c r="X163" s="77"/>
      <c r="Y163" s="77"/>
      <c r="Z163" s="77"/>
      <c r="AA163" s="77"/>
      <c r="AB163" s="259"/>
      <c r="AC163" s="265"/>
      <c r="AD163" s="265"/>
      <c r="AE163" s="265"/>
      <c r="AF163" s="77"/>
      <c r="AG163" s="77"/>
      <c r="AH163" s="77"/>
      <c r="AI163" s="77"/>
      <c r="AJ163" s="77"/>
      <c r="AK163" s="77"/>
      <c r="AL163" s="77"/>
    </row>
    <row r="164" spans="2:38" ht="12.75">
      <c r="B164" s="200"/>
      <c r="C164" s="200"/>
      <c r="D164" s="107"/>
      <c r="E164" s="111"/>
      <c r="F164" s="259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8"/>
      <c r="R164" s="179"/>
      <c r="S164" s="264"/>
      <c r="T164" s="77"/>
      <c r="U164" s="77"/>
      <c r="V164" s="77"/>
      <c r="W164" s="77"/>
      <c r="X164" s="77"/>
      <c r="Y164" s="77"/>
      <c r="Z164" s="77"/>
      <c r="AA164" s="77"/>
      <c r="AB164" s="259"/>
      <c r="AC164" s="265"/>
      <c r="AD164" s="265"/>
      <c r="AE164" s="265"/>
      <c r="AF164" s="77"/>
      <c r="AG164" s="77"/>
      <c r="AH164" s="77"/>
      <c r="AI164" s="77"/>
      <c r="AJ164" s="77"/>
      <c r="AK164" s="77"/>
      <c r="AL164" s="77"/>
    </row>
    <row r="165" spans="2:38" ht="12.75">
      <c r="B165" s="200"/>
      <c r="C165" s="200"/>
      <c r="D165" s="107"/>
      <c r="E165" s="111"/>
      <c r="F165" s="259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8"/>
      <c r="R165" s="179"/>
      <c r="S165" s="264"/>
      <c r="T165" s="77"/>
      <c r="U165" s="77"/>
      <c r="V165" s="77"/>
      <c r="W165" s="77"/>
      <c r="X165" s="77"/>
      <c r="Y165" s="77"/>
      <c r="Z165" s="77"/>
      <c r="AA165" s="77"/>
      <c r="AB165" s="259"/>
      <c r="AC165" s="77"/>
      <c r="AD165" s="77"/>
      <c r="AE165" s="259"/>
      <c r="AF165" s="77"/>
      <c r="AG165" s="77"/>
      <c r="AH165" s="77"/>
      <c r="AI165" s="77"/>
      <c r="AJ165" s="77"/>
      <c r="AK165" s="77"/>
      <c r="AL165" s="77"/>
    </row>
    <row r="166" spans="2:38" ht="12.75">
      <c r="B166" s="200"/>
      <c r="C166" s="200"/>
      <c r="D166" s="107"/>
      <c r="E166" s="111"/>
      <c r="F166" s="259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8"/>
      <c r="R166" s="179"/>
      <c r="S166" s="264"/>
      <c r="T166" s="77"/>
      <c r="U166" s="77"/>
      <c r="V166" s="77"/>
      <c r="W166" s="77"/>
      <c r="X166" s="77"/>
      <c r="Y166" s="77"/>
      <c r="Z166" s="77"/>
      <c r="AA166" s="77"/>
      <c r="AB166" s="259"/>
      <c r="AC166" s="77"/>
      <c r="AD166" s="77"/>
      <c r="AE166" s="259"/>
      <c r="AF166" s="77"/>
      <c r="AG166" s="77"/>
      <c r="AH166" s="77"/>
      <c r="AI166" s="77"/>
      <c r="AJ166" s="77"/>
      <c r="AK166" s="77"/>
      <c r="AL166" s="77"/>
    </row>
    <row r="167" spans="2:38" ht="12.75">
      <c r="B167" s="200"/>
      <c r="C167" s="200"/>
      <c r="D167" s="107"/>
      <c r="E167" s="111"/>
      <c r="F167" s="259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8"/>
      <c r="R167" s="179"/>
      <c r="S167" s="264"/>
      <c r="T167" s="77"/>
      <c r="U167" s="77"/>
      <c r="V167" s="77"/>
      <c r="W167" s="77"/>
      <c r="X167" s="77"/>
      <c r="Y167" s="77"/>
      <c r="Z167" s="77"/>
      <c r="AA167" s="77"/>
      <c r="AB167" s="259"/>
      <c r="AC167" s="77"/>
      <c r="AD167" s="77"/>
      <c r="AE167" s="259"/>
      <c r="AF167" s="77"/>
      <c r="AG167" s="77"/>
      <c r="AH167" s="77"/>
      <c r="AI167" s="77"/>
      <c r="AJ167" s="77"/>
      <c r="AK167" s="77"/>
      <c r="AL167" s="77"/>
    </row>
    <row r="168" spans="2:38" ht="12.75">
      <c r="B168" s="107"/>
      <c r="C168" s="200"/>
      <c r="D168" s="107"/>
      <c r="E168" s="111"/>
      <c r="F168" s="259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8"/>
      <c r="R168" s="179"/>
      <c r="S168" s="264"/>
      <c r="T168" s="77"/>
      <c r="U168" s="77"/>
      <c r="V168" s="77"/>
      <c r="W168" s="77"/>
      <c r="X168" s="77"/>
      <c r="Y168" s="77"/>
      <c r="Z168" s="77"/>
      <c r="AA168" s="77"/>
      <c r="AB168" s="259"/>
      <c r="AC168" s="77"/>
      <c r="AD168" s="77"/>
      <c r="AE168" s="259"/>
      <c r="AF168" s="77"/>
      <c r="AG168" s="77"/>
      <c r="AH168" s="77"/>
      <c r="AI168" s="77"/>
      <c r="AJ168" s="77"/>
      <c r="AK168" s="77"/>
      <c r="AL168" s="77"/>
    </row>
    <row r="169" spans="2:38" ht="12.75">
      <c r="B169" s="107"/>
      <c r="C169" s="200"/>
      <c r="D169" s="107"/>
      <c r="E169" s="111"/>
      <c r="F169" s="259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8"/>
      <c r="R169" s="179"/>
      <c r="S169" s="264"/>
      <c r="T169" s="77"/>
      <c r="U169" s="77"/>
      <c r="V169" s="77"/>
      <c r="W169" s="77"/>
      <c r="X169" s="77"/>
      <c r="Y169" s="77"/>
      <c r="Z169" s="77"/>
      <c r="AA169" s="77"/>
      <c r="AB169" s="259"/>
      <c r="AC169" s="77"/>
      <c r="AD169" s="77"/>
      <c r="AE169" s="259"/>
      <c r="AF169" s="77"/>
      <c r="AG169" s="77"/>
      <c r="AH169" s="77"/>
      <c r="AI169" s="77"/>
      <c r="AJ169" s="77"/>
      <c r="AK169" s="77"/>
      <c r="AL169" s="77"/>
    </row>
    <row r="170" spans="2:38" ht="12.75">
      <c r="B170" s="107"/>
      <c r="C170" s="200"/>
      <c r="D170" s="107"/>
      <c r="E170" s="111"/>
      <c r="F170" s="259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8"/>
      <c r="R170" s="179"/>
      <c r="S170" s="264"/>
      <c r="T170" s="77"/>
      <c r="U170" s="77"/>
      <c r="V170" s="77"/>
      <c r="W170" s="77"/>
      <c r="X170" s="77"/>
      <c r="Y170" s="77"/>
      <c r="Z170" s="77"/>
      <c r="AA170" s="77"/>
      <c r="AB170" s="259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</row>
    <row r="171" spans="2:38" ht="12.75">
      <c r="B171" s="107"/>
      <c r="C171" s="200"/>
      <c r="D171" s="107"/>
      <c r="E171" s="111"/>
      <c r="F171" s="259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8"/>
      <c r="R171" s="179"/>
      <c r="S171" s="264"/>
      <c r="T171" s="77"/>
      <c r="U171" s="77"/>
      <c r="V171" s="77"/>
      <c r="W171" s="77"/>
      <c r="X171" s="77"/>
      <c r="Y171" s="77"/>
      <c r="Z171" s="77"/>
      <c r="AA171" s="77"/>
      <c r="AB171" s="259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</row>
    <row r="172" spans="2:38" ht="12.75">
      <c r="B172" s="107"/>
      <c r="C172" s="200"/>
      <c r="D172" s="107"/>
      <c r="E172" s="111"/>
      <c r="F172" s="259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8"/>
      <c r="R172" s="179"/>
      <c r="S172" s="264"/>
      <c r="T172" s="77"/>
      <c r="U172" s="77"/>
      <c r="V172" s="77"/>
      <c r="W172" s="77"/>
      <c r="X172" s="77"/>
      <c r="Y172" s="77"/>
      <c r="Z172" s="77"/>
      <c r="AA172" s="77"/>
      <c r="AB172" s="259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</row>
    <row r="173" ht="12.75">
      <c r="J173" s="113"/>
    </row>
    <row r="174" ht="12.75">
      <c r="J174" s="113"/>
    </row>
    <row r="175" ht="12.75">
      <c r="J175" s="113"/>
    </row>
    <row r="176" ht="12.75">
      <c r="J176" s="113"/>
    </row>
    <row r="177" ht="12.75">
      <c r="J177" s="113"/>
    </row>
    <row r="178" ht="12.75">
      <c r="J178" s="113"/>
    </row>
    <row r="179" ht="12.75">
      <c r="J179" s="113"/>
    </row>
    <row r="180" ht="12.75">
      <c r="J180" s="113"/>
    </row>
    <row r="181" ht="12.75">
      <c r="J181" s="113"/>
    </row>
    <row r="182" ht="12.75">
      <c r="J182" s="113"/>
    </row>
    <row r="183" ht="12.75">
      <c r="J183" s="113"/>
    </row>
  </sheetData>
  <sheetProtection/>
  <mergeCells count="36">
    <mergeCell ref="A8:B8"/>
    <mergeCell ref="E130:F130"/>
    <mergeCell ref="A142:B142"/>
    <mergeCell ref="A136:B136"/>
    <mergeCell ref="E142:F142"/>
    <mergeCell ref="A10:B10"/>
    <mergeCell ref="A12:B12"/>
    <mergeCell ref="A11:B11"/>
    <mergeCell ref="A14:B14"/>
    <mergeCell ref="A13:B13"/>
    <mergeCell ref="A1:F1"/>
    <mergeCell ref="A2:F2"/>
    <mergeCell ref="E140:F140"/>
    <mergeCell ref="E141:F141"/>
    <mergeCell ref="A5:B5"/>
    <mergeCell ref="A6:B6"/>
    <mergeCell ref="A7:B7"/>
    <mergeCell ref="E131:F131"/>
    <mergeCell ref="A9:B9"/>
    <mergeCell ref="A16:B16"/>
    <mergeCell ref="A18:B18"/>
    <mergeCell ref="E143:F143"/>
    <mergeCell ref="E136:F136"/>
    <mergeCell ref="E137:F137"/>
    <mergeCell ref="E138:F138"/>
    <mergeCell ref="E139:F139"/>
    <mergeCell ref="E129:F129"/>
    <mergeCell ref="A15:B15"/>
    <mergeCell ref="E132:F132"/>
    <mergeCell ref="E127:F127"/>
    <mergeCell ref="A17:B17"/>
    <mergeCell ref="A116:B116"/>
    <mergeCell ref="A20:H20"/>
    <mergeCell ref="E128:F128"/>
    <mergeCell ref="E125:F125"/>
    <mergeCell ref="E126:F126"/>
  </mergeCells>
  <printOptions horizont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8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dell</cp:lastModifiedBy>
  <cp:lastPrinted>2012-11-29T07:43:15Z</cp:lastPrinted>
  <dcterms:created xsi:type="dcterms:W3CDTF">2004-02-03T17:17:32Z</dcterms:created>
  <dcterms:modified xsi:type="dcterms:W3CDTF">2013-03-06T13:56:08Z</dcterms:modified>
  <cp:category/>
  <cp:version/>
  <cp:contentType/>
  <cp:contentStatus/>
</cp:coreProperties>
</file>